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8800" windowHeight="11925"/>
  </bookViews>
  <sheets>
    <sheet name="Лист1" sheetId="1" r:id="rId1"/>
  </sheets>
  <externalReferences>
    <externalReference r:id="rId2"/>
  </externalReferenc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1" i="1" l="1"/>
  <c r="G81" i="1" s="1"/>
  <c r="H81" i="1" s="1"/>
  <c r="E81" i="1"/>
  <c r="H54" i="1"/>
  <c r="G54" i="1"/>
  <c r="F54" i="1"/>
  <c r="E54" i="1"/>
  <c r="F51" i="1"/>
  <c r="G51" i="1"/>
  <c r="H51" i="1"/>
  <c r="E51" i="1"/>
  <c r="H46" i="1"/>
  <c r="G46" i="1"/>
  <c r="F46" i="1"/>
  <c r="E46" i="1"/>
  <c r="F43" i="1"/>
  <c r="G43" i="1"/>
  <c r="H43" i="1"/>
  <c r="E43" i="1"/>
  <c r="F42" i="1"/>
  <c r="G42" i="1" s="1"/>
  <c r="E42" i="1"/>
  <c r="H41" i="1"/>
  <c r="G41" i="1"/>
  <c r="F41" i="1"/>
  <c r="E41" i="1"/>
  <c r="H24" i="1"/>
  <c r="G24" i="1"/>
  <c r="F24" i="1"/>
  <c r="E24" i="1"/>
  <c r="F22" i="1"/>
  <c r="G22" i="1"/>
  <c r="H22" i="1"/>
  <c r="E22" i="1"/>
  <c r="F21" i="1"/>
  <c r="G21" i="1"/>
  <c r="H21" i="1"/>
  <c r="E21" i="1"/>
  <c r="H18" i="1"/>
  <c r="G18" i="1"/>
  <c r="F18" i="1"/>
  <c r="E18" i="1"/>
  <c r="H14" i="1"/>
  <c r="G14" i="1"/>
  <c r="F14" i="1"/>
  <c r="E14" i="1"/>
  <c r="H13" i="1"/>
  <c r="G13" i="1"/>
  <c r="F13" i="1"/>
  <c r="F12" i="1" s="1"/>
  <c r="E13" i="1"/>
  <c r="D82" i="1"/>
  <c r="D80" i="1"/>
  <c r="D79" i="1"/>
  <c r="E74" i="1"/>
  <c r="F74" i="1"/>
  <c r="G74" i="1"/>
  <c r="H74" i="1"/>
  <c r="E66" i="1"/>
  <c r="F66" i="1"/>
  <c r="G66" i="1"/>
  <c r="H66" i="1"/>
  <c r="E61" i="1"/>
  <c r="F61" i="1"/>
  <c r="G61" i="1"/>
  <c r="H61" i="1"/>
  <c r="E59" i="1"/>
  <c r="F59" i="1"/>
  <c r="G59" i="1"/>
  <c r="H59" i="1"/>
  <c r="E57" i="1"/>
  <c r="F57" i="1"/>
  <c r="G57" i="1"/>
  <c r="H57" i="1"/>
  <c r="E47" i="1"/>
  <c r="F47" i="1"/>
  <c r="G47" i="1"/>
  <c r="H47" i="1"/>
  <c r="E40" i="1"/>
  <c r="F40" i="1"/>
  <c r="E33" i="1"/>
  <c r="F33" i="1"/>
  <c r="G33" i="1"/>
  <c r="H33" i="1"/>
  <c r="E25" i="1"/>
  <c r="F25" i="1"/>
  <c r="G25" i="1"/>
  <c r="H25" i="1"/>
  <c r="E20" i="1"/>
  <c r="F20" i="1"/>
  <c r="G20" i="1"/>
  <c r="H20" i="1"/>
  <c r="E12" i="1"/>
  <c r="E7" i="1" s="1"/>
  <c r="G12" i="1"/>
  <c r="H12" i="1"/>
  <c r="F39" i="1" l="1"/>
  <c r="E39" i="1"/>
  <c r="E79" i="1" s="1"/>
  <c r="E80" i="1" s="1"/>
  <c r="G40" i="1"/>
  <c r="G39" i="1" s="1"/>
  <c r="H42" i="1"/>
  <c r="H40" i="1" s="1"/>
  <c r="H39" i="1" s="1"/>
  <c r="F7" i="1"/>
  <c r="F79" i="1" s="1"/>
  <c r="F82" i="1" s="1"/>
  <c r="F83" i="1" s="1"/>
  <c r="H7" i="1"/>
  <c r="G7" i="1"/>
  <c r="D81" i="1"/>
  <c r="D74" i="1"/>
  <c r="D66" i="1"/>
  <c r="D65" i="1"/>
  <c r="D61" i="1" s="1"/>
  <c r="D60" i="1"/>
  <c r="D59" i="1" s="1"/>
  <c r="D57" i="1"/>
  <c r="D54" i="1"/>
  <c r="D51" i="1"/>
  <c r="D47" i="1"/>
  <c r="D46" i="1"/>
  <c r="D43" i="1"/>
  <c r="D42" i="1"/>
  <c r="D41" i="1"/>
  <c r="D36" i="1"/>
  <c r="D33" i="1" s="1"/>
  <c r="D25" i="1"/>
  <c r="D24" i="1"/>
  <c r="D22" i="1"/>
  <c r="D21" i="1"/>
  <c r="D18" i="1"/>
  <c r="D13" i="1"/>
  <c r="D12" i="1" s="1"/>
  <c r="D11" i="1"/>
  <c r="D10" i="1"/>
  <c r="D8" i="1"/>
  <c r="F80" i="1" l="1"/>
  <c r="G79" i="1"/>
  <c r="H79" i="1"/>
  <c r="H80" i="1" s="1"/>
  <c r="E82" i="1"/>
  <c r="E83" i="1" s="1"/>
  <c r="D20" i="1"/>
  <c r="D7" i="1" s="1"/>
  <c r="D40" i="1"/>
  <c r="D39" i="1" s="1"/>
  <c r="H82" i="1" l="1"/>
  <c r="H83" i="1" s="1"/>
  <c r="G80" i="1"/>
  <c r="G82" i="1"/>
  <c r="G83" i="1" s="1"/>
  <c r="D83" i="1"/>
</calcChain>
</file>

<file path=xl/comments1.xml><?xml version="1.0" encoding="utf-8"?>
<comments xmlns="http://schemas.openxmlformats.org/spreadsheetml/2006/main">
  <authors>
    <author>Автор</author>
  </authors>
  <commentList>
    <comment ref="D1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 Наташи Муравяткиной взять распределялку (по месячно)
303 Приказ (по году)</t>
        </r>
      </text>
    </comment>
    <comment ref="D3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ООО Крона ремонт оборудования</t>
        </r>
      </text>
    </comment>
  </commentList>
</comments>
</file>

<file path=xl/sharedStrings.xml><?xml version="1.0" encoding="utf-8"?>
<sst xmlns="http://schemas.openxmlformats.org/spreadsheetml/2006/main" count="230" uniqueCount="153">
  <si>
    <t>№ п/п</t>
  </si>
  <si>
    <t>Единица измерений</t>
  </si>
  <si>
    <t>2019 год</t>
  </si>
  <si>
    <t>План</t>
  </si>
  <si>
    <t>Производственные расходы</t>
  </si>
  <si>
    <t>тыс. руб.</t>
  </si>
  <si>
    <t>1.1</t>
  </si>
  <si>
    <t>Расходы на приобретение сырья и материалов и их хранение</t>
  </si>
  <si>
    <t>1.1.1</t>
  </si>
  <si>
    <t>Реагенты</t>
  </si>
  <si>
    <t>1.1.2</t>
  </si>
  <si>
    <t>Горюче-смазочные материалы</t>
  </si>
  <si>
    <t>1.1.3</t>
  </si>
  <si>
    <t>Материалы и малоценные основные средства</t>
  </si>
  <si>
    <t>1.2</t>
  </si>
  <si>
    <t>Расходы на энергетические ресурсы и холодную воду</t>
  </si>
  <si>
    <t>1.2.1</t>
  </si>
  <si>
    <t>электроэнергия</t>
  </si>
  <si>
    <t>1.2.2</t>
  </si>
  <si>
    <t>теплоэнергия</t>
  </si>
  <si>
    <t>1.2.3</t>
  </si>
  <si>
    <t>теплоноситель</t>
  </si>
  <si>
    <t>1.2.4</t>
  </si>
  <si>
    <t>топливо</t>
  </si>
  <si>
    <t>1.2.5</t>
  </si>
  <si>
    <t>холодная вода</t>
  </si>
  <si>
    <t>1.3</t>
  </si>
  <si>
    <t>Расходы на оплату работ
и услуг, выполняемых сторонними организациями</t>
  </si>
  <si>
    <t>1.4.</t>
  </si>
  <si>
    <t>Расходы с оформлением объектов ВКХ (ГУП РХ УТИ)</t>
  </si>
  <si>
    <t>1.5.</t>
  </si>
  <si>
    <t>Расходы на оплату труда и отчисления на социальные нужды основного производственного персонала, в том числе налоги и сборы:</t>
  </si>
  <si>
    <t>1.5.1.</t>
  </si>
  <si>
    <t>Расходы на оплату труда производственного персонала</t>
  </si>
  <si>
    <t>1.5.2.</t>
  </si>
  <si>
    <t>Отчисления на социальные нужды производственного персонала, в том числе налоги и сборы</t>
  </si>
  <si>
    <t>1.6.</t>
  </si>
  <si>
    <t>Расходы на уплату процентов по займам и кредитам</t>
  </si>
  <si>
    <t>1.7.</t>
  </si>
  <si>
    <t>Общехозяйственные расходы</t>
  </si>
  <si>
    <t>1.8.</t>
  </si>
  <si>
    <t>Прочие производственные расходы</t>
  </si>
  <si>
    <t>1.8.1.</t>
  </si>
  <si>
    <t>Услуги по обращению с осадком сточных вод</t>
  </si>
  <si>
    <t>1.8.2</t>
  </si>
  <si>
    <t>Расходы на амортизацию автотранспорта</t>
  </si>
  <si>
    <t>1.8.3</t>
  </si>
  <si>
    <t>Контроль качества воды и сточных вод</t>
  </si>
  <si>
    <t>1.8.4</t>
  </si>
  <si>
    <t>Расходы на аварийно-диспетчерское обслуживание</t>
  </si>
  <si>
    <t>1.8.5</t>
  </si>
  <si>
    <t>Охрана производственных объектов</t>
  </si>
  <si>
    <t>1.8.6</t>
  </si>
  <si>
    <t>Очистка</t>
  </si>
  <si>
    <t>1.8.7</t>
  </si>
  <si>
    <t>Разработка проектов</t>
  </si>
  <si>
    <t>Ремонтные расходы</t>
  </si>
  <si>
    <t>2.1</t>
  </si>
  <si>
    <t>Расходы на текущий
ремонт централизованных систем водоснабжения и (или) водоотведения либо объектов, входящих в состав таких систем</t>
  </si>
  <si>
    <t>2.2</t>
  </si>
  <si>
    <t>Расходы на капитальный ремонт централизованных систем водоснабжения и (или) водоотведения либо объектов, входящих в состав таких систем</t>
  </si>
  <si>
    <t>2.3</t>
  </si>
  <si>
    <t>Расходы на оплату труда и отчисления на социальные нужды ремонтного персонала, в том числе налоги и сборы</t>
  </si>
  <si>
    <t>2.3.1</t>
  </si>
  <si>
    <t>Расходы на оплату труда ремонтного персонала</t>
  </si>
  <si>
    <t>2.3.2</t>
  </si>
  <si>
    <t>Отчисления на социальные нужды ремонтного персонала, в том числе налоги и сборы</t>
  </si>
  <si>
    <t>Административные расходы</t>
  </si>
  <si>
    <t>3.1</t>
  </si>
  <si>
    <t>Расходы на оплату работ и услуг, выполняемых сторонними организациями</t>
  </si>
  <si>
    <t>3.1.1</t>
  </si>
  <si>
    <t>услуги связи и интернет</t>
  </si>
  <si>
    <t>3.1.2</t>
  </si>
  <si>
    <t>юридические услуги</t>
  </si>
  <si>
    <t>3.1.3</t>
  </si>
  <si>
    <t>аудиторские услуги</t>
  </si>
  <si>
    <t>3.1.4</t>
  </si>
  <si>
    <t>консультационные услуги</t>
  </si>
  <si>
    <t>3.1.5</t>
  </si>
  <si>
    <t>услуги по вневедомственной охране объектов и территорий</t>
  </si>
  <si>
    <t>3.1.6</t>
  </si>
  <si>
    <t>информационные услуги</t>
  </si>
  <si>
    <t>3.2</t>
  </si>
  <si>
    <t>Расходы на оплату труда и отчисления на социальные нужды административно-управленческого персонала, в том числе налоги и сборы</t>
  </si>
  <si>
    <t>3.2.1</t>
  </si>
  <si>
    <t>Расходы на оплату труда административно-управленческого персонала</t>
  </si>
  <si>
    <t>3.2.2</t>
  </si>
  <si>
    <t>Отчисления на социальные нужды административно-управленческого персонала, в том числе налоги и сборы</t>
  </si>
  <si>
    <t>3.3</t>
  </si>
  <si>
    <t>Арендная плата, лизинговые платежи, не связанные с арендой (лизингом) централизованных систем водоснабжения и (или) водоотведения либо объектов, входящих в состав таких систем</t>
  </si>
  <si>
    <t>3.4</t>
  </si>
  <si>
    <t>Служебные командировки</t>
  </si>
  <si>
    <t>3.5</t>
  </si>
  <si>
    <t>Обучение персонала</t>
  </si>
  <si>
    <t>3.6</t>
  </si>
  <si>
    <t>Страхование производственных
объектов</t>
  </si>
  <si>
    <t>3.7</t>
  </si>
  <si>
    <t>Прочие административные расходы</t>
  </si>
  <si>
    <t>3.7.1</t>
  </si>
  <si>
    <t>Расходы на амортизацию непроизводственных активов</t>
  </si>
  <si>
    <t>3.7.2</t>
  </si>
  <si>
    <t>Расходы по охране объектов и территорий</t>
  </si>
  <si>
    <t>Сбытовые расходы
гарантирующих организаций</t>
  </si>
  <si>
    <t>4.1</t>
  </si>
  <si>
    <t>Расходы по сомнительным долгам, в размере не более 2% НВВ</t>
  </si>
  <si>
    <t>Амортизация</t>
  </si>
  <si>
    <t>5.1</t>
  </si>
  <si>
    <t>Амортизация основных средств и нематериальных активов, относимых к объектам централизованной
системы водоснабжения и водоотведения</t>
  </si>
  <si>
    <t>Расходы на арендную плату, лизинговые платежи,
концессионную плату</t>
  </si>
  <si>
    <t>6.1</t>
  </si>
  <si>
    <t>Аренда имущества</t>
  </si>
  <si>
    <t>6.2</t>
  </si>
  <si>
    <t>Концессионная плата</t>
  </si>
  <si>
    <t>6.3</t>
  </si>
  <si>
    <t>Лизинговые платежи</t>
  </si>
  <si>
    <t>6.4</t>
  </si>
  <si>
    <t>Аренда земельных участков</t>
  </si>
  <si>
    <t>Расходы, связанные с уплатой налогов и сборов</t>
  </si>
  <si>
    <t>7.1</t>
  </si>
  <si>
    <t>Налог на прибыль</t>
  </si>
  <si>
    <t>7.2</t>
  </si>
  <si>
    <t>Налог на имущество организаций</t>
  </si>
  <si>
    <t>7.3</t>
  </si>
  <si>
    <t>Плата за негативное воздействие на окружающую среду</t>
  </si>
  <si>
    <t>7.4</t>
  </si>
  <si>
    <t>Водный налог и плата за пользование водным объектом</t>
  </si>
  <si>
    <t>7.5</t>
  </si>
  <si>
    <t>Земельный налог</t>
  </si>
  <si>
    <t>7.6</t>
  </si>
  <si>
    <t>Транспортный налог</t>
  </si>
  <si>
    <t>7.7</t>
  </si>
  <si>
    <t>Прочие налоги и сборы, за исключением налогов и сборов с фонда оплаты труда, учитываемых в составе производственных, ремонтных и административных расходов</t>
  </si>
  <si>
    <t>Нормативная прибыль</t>
  </si>
  <si>
    <t>8.1</t>
  </si>
  <si>
    <t>Средства на возврат займов и кредитов и процентов по ним</t>
  </si>
  <si>
    <t>8.2</t>
  </si>
  <si>
    <t>Расходы на капитальные вложения</t>
  </si>
  <si>
    <t>8.3</t>
  </si>
  <si>
    <t>Расходы на социальные нужды, предусмотренные коллективными договорами, в соответствии с подпунктом 3 пункта 31 Методических указаний</t>
  </si>
  <si>
    <t>8.4</t>
  </si>
  <si>
    <t>Другие расходы, не учитываемые в соответствии с Налоговым кодексом Российской Федерации при определении налоговой базы налога на прибыль</t>
  </si>
  <si>
    <t>Расчетная предпринимательская прибыль гарантирующей организации</t>
  </si>
  <si>
    <t>Объем отведенных сточных вод</t>
  </si>
  <si>
    <r>
      <t>тыс. м</t>
    </r>
    <r>
      <rPr>
        <vertAlign val="superscript"/>
        <sz val="11"/>
        <rFont val="Times New Roman"/>
        <family val="1"/>
        <charset val="204"/>
      </rPr>
      <t>3</t>
    </r>
  </si>
  <si>
    <t>Итого НВВ</t>
  </si>
  <si>
    <t>Тариф на водоотведение</t>
  </si>
  <si>
    <r>
      <t>руб./м</t>
    </r>
    <r>
      <rPr>
        <b/>
        <vertAlign val="superscript"/>
        <sz val="11"/>
        <rFont val="Times New Roman"/>
        <family val="1"/>
        <charset val="204"/>
      </rPr>
      <t>3</t>
    </r>
  </si>
  <si>
    <t>Информация о предложении АО "Аэропорт Абакан"  об установлении тарифа                                                                                           на водоотведение методом экономически обоснованных расходов на 2019-2023 годы</t>
  </si>
  <si>
    <t>2020 год</t>
  </si>
  <si>
    <t>2021 год</t>
  </si>
  <si>
    <t>2022 год</t>
  </si>
  <si>
    <t>2023 год</t>
  </si>
  <si>
    <t>Всего НВВ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</si>
</sst>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b/>
      <vertAlign val="superscript"/>
      <sz val="1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2" borderId="2" xfId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justify" vertical="center" wrapText="1"/>
    </xf>
    <xf numFmtId="2" fontId="4" fillId="3" borderId="2" xfId="1" applyNumberFormat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left" vertical="center" wrapText="1" indent="1"/>
    </xf>
    <xf numFmtId="2" fontId="3" fillId="2" borderId="2" xfId="1" applyNumberFormat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left" vertical="center" indent="2"/>
    </xf>
    <xf numFmtId="0" fontId="3" fillId="0" borderId="3" xfId="1" applyFont="1" applyBorder="1" applyAlignment="1">
      <alignment horizontal="left" vertical="center" wrapText="1" indent="2"/>
    </xf>
    <xf numFmtId="49" fontId="3" fillId="0" borderId="2" xfId="1" applyNumberFormat="1" applyFont="1" applyBorder="1" applyAlignment="1">
      <alignment horizontal="center" vertical="center"/>
    </xf>
    <xf numFmtId="0" fontId="4" fillId="3" borderId="3" xfId="1" applyFont="1" applyFill="1" applyBorder="1" applyAlignment="1">
      <alignment vertical="center"/>
    </xf>
    <xf numFmtId="2" fontId="3" fillId="0" borderId="2" xfId="1" applyNumberFormat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vertical="center" wrapText="1"/>
    </xf>
    <xf numFmtId="2" fontId="4" fillId="2" borderId="2" xfId="1" applyNumberFormat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left" vertical="center" indent="1"/>
    </xf>
    <xf numFmtId="0" fontId="3" fillId="2" borderId="3" xfId="1" applyFont="1" applyFill="1" applyBorder="1" applyAlignment="1">
      <alignment horizontal="left" vertical="center" wrapText="1" indent="1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vertical="center" wrapText="1"/>
    </xf>
    <xf numFmtId="0" fontId="4" fillId="2" borderId="3" xfId="1" applyFont="1" applyFill="1" applyBorder="1" applyAlignment="1">
      <alignment vertical="center"/>
    </xf>
    <xf numFmtId="164" fontId="3" fillId="2" borderId="2" xfId="1" applyNumberFormat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vertical="center"/>
    </xf>
    <xf numFmtId="2" fontId="3" fillId="2" borderId="0" xfId="1" applyNumberFormat="1" applyFont="1" applyFill="1" applyBorder="1" applyAlignment="1">
      <alignment horizontal="center" vertical="center"/>
    </xf>
    <xf numFmtId="0" fontId="0" fillId="2" borderId="0" xfId="0" applyFill="1"/>
    <xf numFmtId="0" fontId="3" fillId="0" borderId="2" xfId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4" fillId="2" borderId="3" xfId="1" applyFont="1" applyFill="1" applyBorder="1" applyAlignment="1">
      <alignment horizontal="left" vertical="center" wrapText="1" indent="1"/>
    </xf>
    <xf numFmtId="2" fontId="0" fillId="2" borderId="0" xfId="0" applyNumberFormat="1" applyFill="1"/>
    <xf numFmtId="4" fontId="4" fillId="3" borderId="2" xfId="1" applyNumberFormat="1" applyFont="1" applyFill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/>
    </xf>
    <xf numFmtId="4" fontId="3" fillId="2" borderId="2" xfId="1" applyNumberFormat="1" applyFont="1" applyFill="1" applyBorder="1" applyAlignment="1">
      <alignment horizontal="center" vertical="center"/>
    </xf>
    <xf numFmtId="4" fontId="4" fillId="2" borderId="2" xfId="1" applyNumberFormat="1" applyFont="1" applyFill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77;&#1088;&#1077;&#1073;&#1088;&#1077;&#1085;&#1085;&#1080;&#1082;&#1086;&#1074;&#1072;%20&#1047;.&#1048;/&#1043;&#1050;&#1058;&#1080;&#1069;%20&#1056;&#1061;/&#1058;&#1040;&#1056;&#1048;&#1060;%20&#1053;&#1040;%20&#1042;&#1054;&#1044;&#1054;&#1054;&#1058;&#1042;&#1045;&#1044;&#1045;&#1053;&#1048;&#1045;/&#1059;&#1089;&#1090;&#1072;&#1085;&#1086;&#1074;&#1083;&#1077;&#1085;&#1080;&#1077;%20&#1090;&#1072;&#1088;&#1080;&#1092;&#1072;/2019%20&#1101;&#1082;&#1086;&#1085;&#1086;&#1084;&#1080;&#1095;&#1077;&#1089;&#1082;&#1080;%20&#1086;&#1073;&#1086;&#1089;&#1085;&#1086;&#1074;&#1072;&#1085;&#1085;&#1099;&#1081;/2019/&#1060;&#1086;&#1088;&#1084;&#1099;%20&#1090;&#1072;&#1073;&#1083;&#1080;&#1094;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затрат СТОКИ"/>
      <sheetName val="Баланс водоотведения"/>
      <sheetName val="Реестр ХРВК"/>
      <sheetName val="Электроэнергия водоотвед"/>
      <sheetName val="ээнергия реестр сч.фактур"/>
      <sheetName val="ФОТ водоотвед"/>
      <sheetName val="амортизация водоотв"/>
      <sheetName val="ОТ и ТБ водоотвед"/>
      <sheetName val="Сырье и материалы водоотв"/>
      <sheetName val="аренда земли ДГАЗ"/>
      <sheetName val="Поверка"/>
      <sheetName val="администр"/>
    </sheetNames>
    <sheetDataSet>
      <sheetData sheetId="0"/>
      <sheetData sheetId="1">
        <row r="8">
          <cell r="CJ8">
            <v>15.489999999999998</v>
          </cell>
        </row>
      </sheetData>
      <sheetData sheetId="2">
        <row r="29">
          <cell r="H29">
            <v>143205.04999999999</v>
          </cell>
        </row>
      </sheetData>
      <sheetData sheetId="3">
        <row r="49">
          <cell r="BO49">
            <v>37.245623999999999</v>
          </cell>
        </row>
      </sheetData>
      <sheetData sheetId="4"/>
      <sheetData sheetId="5">
        <row r="34">
          <cell r="BM34">
            <v>546.55200000000002</v>
          </cell>
        </row>
        <row r="40">
          <cell r="BM40">
            <v>166.37042880000001</v>
          </cell>
        </row>
      </sheetData>
      <sheetData sheetId="6">
        <row r="44">
          <cell r="BM44">
            <v>0</v>
          </cell>
        </row>
      </sheetData>
      <sheetData sheetId="7">
        <row r="23">
          <cell r="G23">
            <v>43289.573600000003</v>
          </cell>
        </row>
      </sheetData>
      <sheetData sheetId="8">
        <row r="10">
          <cell r="BP10">
            <v>0</v>
          </cell>
        </row>
        <row r="11">
          <cell r="BP11">
            <v>0</v>
          </cell>
        </row>
      </sheetData>
      <sheetData sheetId="9">
        <row r="9">
          <cell r="D9">
            <v>2.7000000000000001E-3</v>
          </cell>
        </row>
      </sheetData>
      <sheetData sheetId="10">
        <row r="10">
          <cell r="E10">
            <v>365.04</v>
          </cell>
        </row>
      </sheetData>
      <sheetData sheetId="11">
        <row r="17">
          <cell r="E17">
            <v>3880.4590558062177</v>
          </cell>
        </row>
        <row r="18">
          <cell r="E18">
            <v>256.47715272234188</v>
          </cell>
        </row>
        <row r="19">
          <cell r="E19">
            <v>1987.8671137780457</v>
          </cell>
        </row>
        <row r="20">
          <cell r="E20">
            <v>6485.1161638815584</v>
          </cell>
        </row>
        <row r="23">
          <cell r="E23">
            <v>9531.0107457022277</v>
          </cell>
        </row>
        <row r="24">
          <cell r="E24">
            <v>253.1358441693958</v>
          </cell>
        </row>
        <row r="25">
          <cell r="E25">
            <v>1295.6325716975666</v>
          </cell>
        </row>
        <row r="26">
          <cell r="E26">
            <v>8687.4022376597986</v>
          </cell>
        </row>
        <row r="27">
          <cell r="E27">
            <v>31854.120201201022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86"/>
  <sheetViews>
    <sheetView tabSelected="1" workbookViewId="0">
      <selection activeCell="F15" sqref="F15"/>
    </sheetView>
  </sheetViews>
  <sheetFormatPr defaultRowHeight="15" x14ac:dyDescent="0.25"/>
  <cols>
    <col min="1" max="1" width="8.140625" customWidth="1"/>
    <col min="2" max="2" width="55.85546875" customWidth="1"/>
    <col min="3" max="3" width="13.85546875" customWidth="1"/>
    <col min="4" max="4" width="11.85546875" style="25" customWidth="1"/>
    <col min="254" max="254" width="8.140625" customWidth="1"/>
    <col min="255" max="255" width="55.85546875" customWidth="1"/>
    <col min="256" max="256" width="13.85546875" customWidth="1"/>
    <col min="259" max="259" width="9.5703125" customWidth="1"/>
    <col min="260" max="260" width="11.5703125" bestFit="1" customWidth="1"/>
    <col min="510" max="510" width="8.140625" customWidth="1"/>
    <col min="511" max="511" width="55.85546875" customWidth="1"/>
    <col min="512" max="512" width="13.85546875" customWidth="1"/>
    <col min="515" max="515" width="9.5703125" customWidth="1"/>
    <col min="516" max="516" width="11.5703125" bestFit="1" customWidth="1"/>
    <col min="766" max="766" width="8.140625" customWidth="1"/>
    <col min="767" max="767" width="55.85546875" customWidth="1"/>
    <col min="768" max="768" width="13.85546875" customWidth="1"/>
    <col min="771" max="771" width="9.5703125" customWidth="1"/>
    <col min="772" max="772" width="11.5703125" bestFit="1" customWidth="1"/>
    <col min="1022" max="1022" width="8.140625" customWidth="1"/>
    <col min="1023" max="1023" width="55.85546875" customWidth="1"/>
    <col min="1024" max="1024" width="13.85546875" customWidth="1"/>
    <col min="1027" max="1027" width="9.5703125" customWidth="1"/>
    <col min="1028" max="1028" width="11.5703125" bestFit="1" customWidth="1"/>
    <col min="1278" max="1278" width="8.140625" customWidth="1"/>
    <col min="1279" max="1279" width="55.85546875" customWidth="1"/>
    <col min="1280" max="1280" width="13.85546875" customWidth="1"/>
    <col min="1283" max="1283" width="9.5703125" customWidth="1"/>
    <col min="1284" max="1284" width="11.5703125" bestFit="1" customWidth="1"/>
    <col min="1534" max="1534" width="8.140625" customWidth="1"/>
    <col min="1535" max="1535" width="55.85546875" customWidth="1"/>
    <col min="1536" max="1536" width="13.85546875" customWidth="1"/>
    <col min="1539" max="1539" width="9.5703125" customWidth="1"/>
    <col min="1540" max="1540" width="11.5703125" bestFit="1" customWidth="1"/>
    <col min="1790" max="1790" width="8.140625" customWidth="1"/>
    <col min="1791" max="1791" width="55.85546875" customWidth="1"/>
    <col min="1792" max="1792" width="13.85546875" customWidth="1"/>
    <col min="1795" max="1795" width="9.5703125" customWidth="1"/>
    <col min="1796" max="1796" width="11.5703125" bestFit="1" customWidth="1"/>
    <col min="2046" max="2046" width="8.140625" customWidth="1"/>
    <col min="2047" max="2047" width="55.85546875" customWidth="1"/>
    <col min="2048" max="2048" width="13.85546875" customWidth="1"/>
    <col min="2051" max="2051" width="9.5703125" customWidth="1"/>
    <col min="2052" max="2052" width="11.5703125" bestFit="1" customWidth="1"/>
    <col min="2302" max="2302" width="8.140625" customWidth="1"/>
    <col min="2303" max="2303" width="55.85546875" customWidth="1"/>
    <col min="2304" max="2304" width="13.85546875" customWidth="1"/>
    <col min="2307" max="2307" width="9.5703125" customWidth="1"/>
    <col min="2308" max="2308" width="11.5703125" bestFit="1" customWidth="1"/>
    <col min="2558" max="2558" width="8.140625" customWidth="1"/>
    <col min="2559" max="2559" width="55.85546875" customWidth="1"/>
    <col min="2560" max="2560" width="13.85546875" customWidth="1"/>
    <col min="2563" max="2563" width="9.5703125" customWidth="1"/>
    <col min="2564" max="2564" width="11.5703125" bestFit="1" customWidth="1"/>
    <col min="2814" max="2814" width="8.140625" customWidth="1"/>
    <col min="2815" max="2815" width="55.85546875" customWidth="1"/>
    <col min="2816" max="2816" width="13.85546875" customWidth="1"/>
    <col min="2819" max="2819" width="9.5703125" customWidth="1"/>
    <col min="2820" max="2820" width="11.5703125" bestFit="1" customWidth="1"/>
    <col min="3070" max="3070" width="8.140625" customWidth="1"/>
    <col min="3071" max="3071" width="55.85546875" customWidth="1"/>
    <col min="3072" max="3072" width="13.85546875" customWidth="1"/>
    <col min="3075" max="3075" width="9.5703125" customWidth="1"/>
    <col min="3076" max="3076" width="11.5703125" bestFit="1" customWidth="1"/>
    <col min="3326" max="3326" width="8.140625" customWidth="1"/>
    <col min="3327" max="3327" width="55.85546875" customWidth="1"/>
    <col min="3328" max="3328" width="13.85546875" customWidth="1"/>
    <col min="3331" max="3331" width="9.5703125" customWidth="1"/>
    <col min="3332" max="3332" width="11.5703125" bestFit="1" customWidth="1"/>
    <col min="3582" max="3582" width="8.140625" customWidth="1"/>
    <col min="3583" max="3583" width="55.85546875" customWidth="1"/>
    <col min="3584" max="3584" width="13.85546875" customWidth="1"/>
    <col min="3587" max="3587" width="9.5703125" customWidth="1"/>
    <col min="3588" max="3588" width="11.5703125" bestFit="1" customWidth="1"/>
    <col min="3838" max="3838" width="8.140625" customWidth="1"/>
    <col min="3839" max="3839" width="55.85546875" customWidth="1"/>
    <col min="3840" max="3840" width="13.85546875" customWidth="1"/>
    <col min="3843" max="3843" width="9.5703125" customWidth="1"/>
    <col min="3844" max="3844" width="11.5703125" bestFit="1" customWidth="1"/>
    <col min="4094" max="4094" width="8.140625" customWidth="1"/>
    <col min="4095" max="4095" width="55.85546875" customWidth="1"/>
    <col min="4096" max="4096" width="13.85546875" customWidth="1"/>
    <col min="4099" max="4099" width="9.5703125" customWidth="1"/>
    <col min="4100" max="4100" width="11.5703125" bestFit="1" customWidth="1"/>
    <col min="4350" max="4350" width="8.140625" customWidth="1"/>
    <col min="4351" max="4351" width="55.85546875" customWidth="1"/>
    <col min="4352" max="4352" width="13.85546875" customWidth="1"/>
    <col min="4355" max="4355" width="9.5703125" customWidth="1"/>
    <col min="4356" max="4356" width="11.5703125" bestFit="1" customWidth="1"/>
    <col min="4606" max="4606" width="8.140625" customWidth="1"/>
    <col min="4607" max="4607" width="55.85546875" customWidth="1"/>
    <col min="4608" max="4608" width="13.85546875" customWidth="1"/>
    <col min="4611" max="4611" width="9.5703125" customWidth="1"/>
    <col min="4612" max="4612" width="11.5703125" bestFit="1" customWidth="1"/>
    <col min="4862" max="4862" width="8.140625" customWidth="1"/>
    <col min="4863" max="4863" width="55.85546875" customWidth="1"/>
    <col min="4864" max="4864" width="13.85546875" customWidth="1"/>
    <col min="4867" max="4867" width="9.5703125" customWidth="1"/>
    <col min="4868" max="4868" width="11.5703125" bestFit="1" customWidth="1"/>
    <col min="5118" max="5118" width="8.140625" customWidth="1"/>
    <col min="5119" max="5119" width="55.85546875" customWidth="1"/>
    <col min="5120" max="5120" width="13.85546875" customWidth="1"/>
    <col min="5123" max="5123" width="9.5703125" customWidth="1"/>
    <col min="5124" max="5124" width="11.5703125" bestFit="1" customWidth="1"/>
    <col min="5374" max="5374" width="8.140625" customWidth="1"/>
    <col min="5375" max="5375" width="55.85546875" customWidth="1"/>
    <col min="5376" max="5376" width="13.85546875" customWidth="1"/>
    <col min="5379" max="5379" width="9.5703125" customWidth="1"/>
    <col min="5380" max="5380" width="11.5703125" bestFit="1" customWidth="1"/>
    <col min="5630" max="5630" width="8.140625" customWidth="1"/>
    <col min="5631" max="5631" width="55.85546875" customWidth="1"/>
    <col min="5632" max="5632" width="13.85546875" customWidth="1"/>
    <col min="5635" max="5635" width="9.5703125" customWidth="1"/>
    <col min="5636" max="5636" width="11.5703125" bestFit="1" customWidth="1"/>
    <col min="5886" max="5886" width="8.140625" customWidth="1"/>
    <col min="5887" max="5887" width="55.85546875" customWidth="1"/>
    <col min="5888" max="5888" width="13.85546875" customWidth="1"/>
    <col min="5891" max="5891" width="9.5703125" customWidth="1"/>
    <col min="5892" max="5892" width="11.5703125" bestFit="1" customWidth="1"/>
    <col min="6142" max="6142" width="8.140625" customWidth="1"/>
    <col min="6143" max="6143" width="55.85546875" customWidth="1"/>
    <col min="6144" max="6144" width="13.85546875" customWidth="1"/>
    <col min="6147" max="6147" width="9.5703125" customWidth="1"/>
    <col min="6148" max="6148" width="11.5703125" bestFit="1" customWidth="1"/>
    <col min="6398" max="6398" width="8.140625" customWidth="1"/>
    <col min="6399" max="6399" width="55.85546875" customWidth="1"/>
    <col min="6400" max="6400" width="13.85546875" customWidth="1"/>
    <col min="6403" max="6403" width="9.5703125" customWidth="1"/>
    <col min="6404" max="6404" width="11.5703125" bestFit="1" customWidth="1"/>
    <col min="6654" max="6654" width="8.140625" customWidth="1"/>
    <col min="6655" max="6655" width="55.85546875" customWidth="1"/>
    <col min="6656" max="6656" width="13.85546875" customWidth="1"/>
    <col min="6659" max="6659" width="9.5703125" customWidth="1"/>
    <col min="6660" max="6660" width="11.5703125" bestFit="1" customWidth="1"/>
    <col min="6910" max="6910" width="8.140625" customWidth="1"/>
    <col min="6911" max="6911" width="55.85546875" customWidth="1"/>
    <col min="6912" max="6912" width="13.85546875" customWidth="1"/>
    <col min="6915" max="6915" width="9.5703125" customWidth="1"/>
    <col min="6916" max="6916" width="11.5703125" bestFit="1" customWidth="1"/>
    <col min="7166" max="7166" width="8.140625" customWidth="1"/>
    <col min="7167" max="7167" width="55.85546875" customWidth="1"/>
    <col min="7168" max="7168" width="13.85546875" customWidth="1"/>
    <col min="7171" max="7171" width="9.5703125" customWidth="1"/>
    <col min="7172" max="7172" width="11.5703125" bestFit="1" customWidth="1"/>
    <col min="7422" max="7422" width="8.140625" customWidth="1"/>
    <col min="7423" max="7423" width="55.85546875" customWidth="1"/>
    <col min="7424" max="7424" width="13.85546875" customWidth="1"/>
    <col min="7427" max="7427" width="9.5703125" customWidth="1"/>
    <col min="7428" max="7428" width="11.5703125" bestFit="1" customWidth="1"/>
    <col min="7678" max="7678" width="8.140625" customWidth="1"/>
    <col min="7679" max="7679" width="55.85546875" customWidth="1"/>
    <col min="7680" max="7680" width="13.85546875" customWidth="1"/>
    <col min="7683" max="7683" width="9.5703125" customWidth="1"/>
    <col min="7684" max="7684" width="11.5703125" bestFit="1" customWidth="1"/>
    <col min="7934" max="7934" width="8.140625" customWidth="1"/>
    <col min="7935" max="7935" width="55.85546875" customWidth="1"/>
    <col min="7936" max="7936" width="13.85546875" customWidth="1"/>
    <col min="7939" max="7939" width="9.5703125" customWidth="1"/>
    <col min="7940" max="7940" width="11.5703125" bestFit="1" customWidth="1"/>
    <col min="8190" max="8190" width="8.140625" customWidth="1"/>
    <col min="8191" max="8191" width="55.85546875" customWidth="1"/>
    <col min="8192" max="8192" width="13.85546875" customWidth="1"/>
    <col min="8195" max="8195" width="9.5703125" customWidth="1"/>
    <col min="8196" max="8196" width="11.5703125" bestFit="1" customWidth="1"/>
    <col min="8446" max="8446" width="8.140625" customWidth="1"/>
    <col min="8447" max="8447" width="55.85546875" customWidth="1"/>
    <col min="8448" max="8448" width="13.85546875" customWidth="1"/>
    <col min="8451" max="8451" width="9.5703125" customWidth="1"/>
    <col min="8452" max="8452" width="11.5703125" bestFit="1" customWidth="1"/>
    <col min="8702" max="8702" width="8.140625" customWidth="1"/>
    <col min="8703" max="8703" width="55.85546875" customWidth="1"/>
    <col min="8704" max="8704" width="13.85546875" customWidth="1"/>
    <col min="8707" max="8707" width="9.5703125" customWidth="1"/>
    <col min="8708" max="8708" width="11.5703125" bestFit="1" customWidth="1"/>
    <col min="8958" max="8958" width="8.140625" customWidth="1"/>
    <col min="8959" max="8959" width="55.85546875" customWidth="1"/>
    <col min="8960" max="8960" width="13.85546875" customWidth="1"/>
    <col min="8963" max="8963" width="9.5703125" customWidth="1"/>
    <col min="8964" max="8964" width="11.5703125" bestFit="1" customWidth="1"/>
    <col min="9214" max="9214" width="8.140625" customWidth="1"/>
    <col min="9215" max="9215" width="55.85546875" customWidth="1"/>
    <col min="9216" max="9216" width="13.85546875" customWidth="1"/>
    <col min="9219" max="9219" width="9.5703125" customWidth="1"/>
    <col min="9220" max="9220" width="11.5703125" bestFit="1" customWidth="1"/>
    <col min="9470" max="9470" width="8.140625" customWidth="1"/>
    <col min="9471" max="9471" width="55.85546875" customWidth="1"/>
    <col min="9472" max="9472" width="13.85546875" customWidth="1"/>
    <col min="9475" max="9475" width="9.5703125" customWidth="1"/>
    <col min="9476" max="9476" width="11.5703125" bestFit="1" customWidth="1"/>
    <col min="9726" max="9726" width="8.140625" customWidth="1"/>
    <col min="9727" max="9727" width="55.85546875" customWidth="1"/>
    <col min="9728" max="9728" width="13.85546875" customWidth="1"/>
    <col min="9731" max="9731" width="9.5703125" customWidth="1"/>
    <col min="9732" max="9732" width="11.5703125" bestFit="1" customWidth="1"/>
    <col min="9982" max="9982" width="8.140625" customWidth="1"/>
    <col min="9983" max="9983" width="55.85546875" customWidth="1"/>
    <col min="9984" max="9984" width="13.85546875" customWidth="1"/>
    <col min="9987" max="9987" width="9.5703125" customWidth="1"/>
    <col min="9988" max="9988" width="11.5703125" bestFit="1" customWidth="1"/>
    <col min="10238" max="10238" width="8.140625" customWidth="1"/>
    <col min="10239" max="10239" width="55.85546875" customWidth="1"/>
    <col min="10240" max="10240" width="13.85546875" customWidth="1"/>
    <col min="10243" max="10243" width="9.5703125" customWidth="1"/>
    <col min="10244" max="10244" width="11.5703125" bestFit="1" customWidth="1"/>
    <col min="10494" max="10494" width="8.140625" customWidth="1"/>
    <col min="10495" max="10495" width="55.85546875" customWidth="1"/>
    <col min="10496" max="10496" width="13.85546875" customWidth="1"/>
    <col min="10499" max="10499" width="9.5703125" customWidth="1"/>
    <col min="10500" max="10500" width="11.5703125" bestFit="1" customWidth="1"/>
    <col min="10750" max="10750" width="8.140625" customWidth="1"/>
    <col min="10751" max="10751" width="55.85546875" customWidth="1"/>
    <col min="10752" max="10752" width="13.85546875" customWidth="1"/>
    <col min="10755" max="10755" width="9.5703125" customWidth="1"/>
    <col min="10756" max="10756" width="11.5703125" bestFit="1" customWidth="1"/>
    <col min="11006" max="11006" width="8.140625" customWidth="1"/>
    <col min="11007" max="11007" width="55.85546875" customWidth="1"/>
    <col min="11008" max="11008" width="13.85546875" customWidth="1"/>
    <col min="11011" max="11011" width="9.5703125" customWidth="1"/>
    <col min="11012" max="11012" width="11.5703125" bestFit="1" customWidth="1"/>
    <col min="11262" max="11262" width="8.140625" customWidth="1"/>
    <col min="11263" max="11263" width="55.85546875" customWidth="1"/>
    <col min="11264" max="11264" width="13.85546875" customWidth="1"/>
    <col min="11267" max="11267" width="9.5703125" customWidth="1"/>
    <col min="11268" max="11268" width="11.5703125" bestFit="1" customWidth="1"/>
    <col min="11518" max="11518" width="8.140625" customWidth="1"/>
    <col min="11519" max="11519" width="55.85546875" customWidth="1"/>
    <col min="11520" max="11520" width="13.85546875" customWidth="1"/>
    <col min="11523" max="11523" width="9.5703125" customWidth="1"/>
    <col min="11524" max="11524" width="11.5703125" bestFit="1" customWidth="1"/>
    <col min="11774" max="11774" width="8.140625" customWidth="1"/>
    <col min="11775" max="11775" width="55.85546875" customWidth="1"/>
    <col min="11776" max="11776" width="13.85546875" customWidth="1"/>
    <col min="11779" max="11779" width="9.5703125" customWidth="1"/>
    <col min="11780" max="11780" width="11.5703125" bestFit="1" customWidth="1"/>
    <col min="12030" max="12030" width="8.140625" customWidth="1"/>
    <col min="12031" max="12031" width="55.85546875" customWidth="1"/>
    <col min="12032" max="12032" width="13.85546875" customWidth="1"/>
    <col min="12035" max="12035" width="9.5703125" customWidth="1"/>
    <col min="12036" max="12036" width="11.5703125" bestFit="1" customWidth="1"/>
    <col min="12286" max="12286" width="8.140625" customWidth="1"/>
    <col min="12287" max="12287" width="55.85546875" customWidth="1"/>
    <col min="12288" max="12288" width="13.85546875" customWidth="1"/>
    <col min="12291" max="12291" width="9.5703125" customWidth="1"/>
    <col min="12292" max="12292" width="11.5703125" bestFit="1" customWidth="1"/>
    <col min="12542" max="12542" width="8.140625" customWidth="1"/>
    <col min="12543" max="12543" width="55.85546875" customWidth="1"/>
    <col min="12544" max="12544" width="13.85546875" customWidth="1"/>
    <col min="12547" max="12547" width="9.5703125" customWidth="1"/>
    <col min="12548" max="12548" width="11.5703125" bestFit="1" customWidth="1"/>
    <col min="12798" max="12798" width="8.140625" customWidth="1"/>
    <col min="12799" max="12799" width="55.85546875" customWidth="1"/>
    <col min="12800" max="12800" width="13.85546875" customWidth="1"/>
    <col min="12803" max="12803" width="9.5703125" customWidth="1"/>
    <col min="12804" max="12804" width="11.5703125" bestFit="1" customWidth="1"/>
    <col min="13054" max="13054" width="8.140625" customWidth="1"/>
    <col min="13055" max="13055" width="55.85546875" customWidth="1"/>
    <col min="13056" max="13056" width="13.85546875" customWidth="1"/>
    <col min="13059" max="13059" width="9.5703125" customWidth="1"/>
    <col min="13060" max="13060" width="11.5703125" bestFit="1" customWidth="1"/>
    <col min="13310" max="13310" width="8.140625" customWidth="1"/>
    <col min="13311" max="13311" width="55.85546875" customWidth="1"/>
    <col min="13312" max="13312" width="13.85546875" customWidth="1"/>
    <col min="13315" max="13315" width="9.5703125" customWidth="1"/>
    <col min="13316" max="13316" width="11.5703125" bestFit="1" customWidth="1"/>
    <col min="13566" max="13566" width="8.140625" customWidth="1"/>
    <col min="13567" max="13567" width="55.85546875" customWidth="1"/>
    <col min="13568" max="13568" width="13.85546875" customWidth="1"/>
    <col min="13571" max="13571" width="9.5703125" customWidth="1"/>
    <col min="13572" max="13572" width="11.5703125" bestFit="1" customWidth="1"/>
    <col min="13822" max="13822" width="8.140625" customWidth="1"/>
    <col min="13823" max="13823" width="55.85546875" customWidth="1"/>
    <col min="13824" max="13824" width="13.85546875" customWidth="1"/>
    <col min="13827" max="13827" width="9.5703125" customWidth="1"/>
    <col min="13828" max="13828" width="11.5703125" bestFit="1" customWidth="1"/>
    <col min="14078" max="14078" width="8.140625" customWidth="1"/>
    <col min="14079" max="14079" width="55.85546875" customWidth="1"/>
    <col min="14080" max="14080" width="13.85546875" customWidth="1"/>
    <col min="14083" max="14083" width="9.5703125" customWidth="1"/>
    <col min="14084" max="14084" width="11.5703125" bestFit="1" customWidth="1"/>
    <col min="14334" max="14334" width="8.140625" customWidth="1"/>
    <col min="14335" max="14335" width="55.85546875" customWidth="1"/>
    <col min="14336" max="14336" width="13.85546875" customWidth="1"/>
    <col min="14339" max="14339" width="9.5703125" customWidth="1"/>
    <col min="14340" max="14340" width="11.5703125" bestFit="1" customWidth="1"/>
    <col min="14590" max="14590" width="8.140625" customWidth="1"/>
    <col min="14591" max="14591" width="55.85546875" customWidth="1"/>
    <col min="14592" max="14592" width="13.85546875" customWidth="1"/>
    <col min="14595" max="14595" width="9.5703125" customWidth="1"/>
    <col min="14596" max="14596" width="11.5703125" bestFit="1" customWidth="1"/>
    <col min="14846" max="14846" width="8.140625" customWidth="1"/>
    <col min="14847" max="14847" width="55.85546875" customWidth="1"/>
    <col min="14848" max="14848" width="13.85546875" customWidth="1"/>
    <col min="14851" max="14851" width="9.5703125" customWidth="1"/>
    <col min="14852" max="14852" width="11.5703125" bestFit="1" customWidth="1"/>
    <col min="15102" max="15102" width="8.140625" customWidth="1"/>
    <col min="15103" max="15103" width="55.85546875" customWidth="1"/>
    <col min="15104" max="15104" width="13.85546875" customWidth="1"/>
    <col min="15107" max="15107" width="9.5703125" customWidth="1"/>
    <col min="15108" max="15108" width="11.5703125" bestFit="1" customWidth="1"/>
    <col min="15358" max="15358" width="8.140625" customWidth="1"/>
    <col min="15359" max="15359" width="55.85546875" customWidth="1"/>
    <col min="15360" max="15360" width="13.85546875" customWidth="1"/>
    <col min="15363" max="15363" width="9.5703125" customWidth="1"/>
    <col min="15364" max="15364" width="11.5703125" bestFit="1" customWidth="1"/>
    <col min="15614" max="15614" width="8.140625" customWidth="1"/>
    <col min="15615" max="15615" width="55.85546875" customWidth="1"/>
    <col min="15616" max="15616" width="13.85546875" customWidth="1"/>
    <col min="15619" max="15619" width="9.5703125" customWidth="1"/>
    <col min="15620" max="15620" width="11.5703125" bestFit="1" customWidth="1"/>
    <col min="15870" max="15870" width="8.140625" customWidth="1"/>
    <col min="15871" max="15871" width="55.85546875" customWidth="1"/>
    <col min="15872" max="15872" width="13.85546875" customWidth="1"/>
    <col min="15875" max="15875" width="9.5703125" customWidth="1"/>
    <col min="15876" max="15876" width="11.5703125" bestFit="1" customWidth="1"/>
    <col min="16126" max="16126" width="8.140625" customWidth="1"/>
    <col min="16127" max="16127" width="55.85546875" customWidth="1"/>
    <col min="16128" max="16128" width="13.85546875" customWidth="1"/>
    <col min="16131" max="16131" width="9.5703125" customWidth="1"/>
    <col min="16132" max="16132" width="11.5703125" bestFit="1" customWidth="1"/>
  </cols>
  <sheetData>
    <row r="2" spans="1:8" ht="15" customHeight="1" x14ac:dyDescent="0.25">
      <c r="A2" s="37" t="s">
        <v>147</v>
      </c>
      <c r="B2" s="37"/>
      <c r="C2" s="37"/>
      <c r="D2" s="37"/>
      <c r="E2" s="37"/>
      <c r="F2" s="37"/>
      <c r="G2" s="37"/>
      <c r="H2" s="37"/>
    </row>
    <row r="3" spans="1:8" ht="29.25" customHeight="1" x14ac:dyDescent="0.25">
      <c r="A3" s="38"/>
      <c r="B3" s="38"/>
      <c r="C3" s="38"/>
      <c r="D3" s="38"/>
      <c r="E3" s="38"/>
      <c r="F3" s="38"/>
      <c r="G3" s="38"/>
      <c r="H3" s="38"/>
    </row>
    <row r="4" spans="1:8" x14ac:dyDescent="0.25">
      <c r="A4" s="35" t="s">
        <v>0</v>
      </c>
      <c r="B4" s="36"/>
      <c r="C4" s="35" t="s">
        <v>1</v>
      </c>
      <c r="D4" s="26" t="s">
        <v>2</v>
      </c>
      <c r="E4" s="27" t="s">
        <v>148</v>
      </c>
      <c r="F4" s="27" t="s">
        <v>149</v>
      </c>
      <c r="G4" s="27" t="s">
        <v>150</v>
      </c>
      <c r="H4" s="27" t="s">
        <v>151</v>
      </c>
    </row>
    <row r="5" spans="1:8" x14ac:dyDescent="0.25">
      <c r="A5" s="36"/>
      <c r="B5" s="36"/>
      <c r="C5" s="35"/>
      <c r="D5" s="1" t="s">
        <v>3</v>
      </c>
      <c r="E5" s="1" t="s">
        <v>3</v>
      </c>
      <c r="F5" s="1" t="s">
        <v>3</v>
      </c>
      <c r="G5" s="1" t="s">
        <v>3</v>
      </c>
      <c r="H5" s="1" t="s">
        <v>3</v>
      </c>
    </row>
    <row r="6" spans="1:8" x14ac:dyDescent="0.25">
      <c r="A6" s="2">
        <v>1</v>
      </c>
      <c r="B6" s="3">
        <v>2</v>
      </c>
      <c r="C6" s="2">
        <v>3</v>
      </c>
      <c r="D6" s="1">
        <v>6</v>
      </c>
      <c r="E6" s="27"/>
      <c r="F6" s="27"/>
      <c r="G6" s="27"/>
      <c r="H6" s="27"/>
    </row>
    <row r="7" spans="1:8" x14ac:dyDescent="0.25">
      <c r="A7" s="4">
        <v>1</v>
      </c>
      <c r="B7" s="5" t="s">
        <v>4</v>
      </c>
      <c r="C7" s="4" t="s">
        <v>5</v>
      </c>
      <c r="D7" s="6">
        <f>D8+D12+D18+D19+D20+D23+D24+D25</f>
        <v>951.11771640000006</v>
      </c>
      <c r="E7" s="30">
        <f t="shared" ref="E7:H7" si="0">E8+E12+E18+E19+E20+E23+E24+E25</f>
        <v>960.64552790400001</v>
      </c>
      <c r="F7" s="30">
        <f t="shared" si="0"/>
        <v>970.55445186816007</v>
      </c>
      <c r="G7" s="30">
        <f t="shared" si="0"/>
        <v>980.85973279088648</v>
      </c>
      <c r="H7" s="30">
        <f t="shared" si="0"/>
        <v>991.5772249505219</v>
      </c>
    </row>
    <row r="8" spans="1:8" ht="30" x14ac:dyDescent="0.25">
      <c r="A8" s="2" t="s">
        <v>6</v>
      </c>
      <c r="B8" s="7" t="s">
        <v>7</v>
      </c>
      <c r="C8" s="2" t="s">
        <v>5</v>
      </c>
      <c r="D8" s="8">
        <f>SUM(D9:D11)</f>
        <v>0</v>
      </c>
      <c r="E8" s="31"/>
      <c r="F8" s="31"/>
      <c r="G8" s="31"/>
      <c r="H8" s="31"/>
    </row>
    <row r="9" spans="1:8" x14ac:dyDescent="0.25">
      <c r="A9" s="2" t="s">
        <v>8</v>
      </c>
      <c r="B9" s="9" t="s">
        <v>9</v>
      </c>
      <c r="C9" s="2" t="s">
        <v>5</v>
      </c>
      <c r="D9" s="8">
        <v>0</v>
      </c>
      <c r="E9" s="31"/>
      <c r="F9" s="31"/>
      <c r="G9" s="31"/>
      <c r="H9" s="31"/>
    </row>
    <row r="10" spans="1:8" x14ac:dyDescent="0.25">
      <c r="A10" s="2" t="s">
        <v>10</v>
      </c>
      <c r="B10" s="10" t="s">
        <v>11</v>
      </c>
      <c r="C10" s="2" t="s">
        <v>5</v>
      </c>
      <c r="D10" s="8">
        <f>'[1]Сырье и материалы водоотв'!BP10</f>
        <v>0</v>
      </c>
      <c r="E10" s="31"/>
      <c r="F10" s="31"/>
      <c r="G10" s="31"/>
      <c r="H10" s="31"/>
    </row>
    <row r="11" spans="1:8" ht="17.25" customHeight="1" x14ac:dyDescent="0.25">
      <c r="A11" s="2" t="s">
        <v>12</v>
      </c>
      <c r="B11" s="10" t="s">
        <v>13</v>
      </c>
      <c r="C11" s="2" t="s">
        <v>5</v>
      </c>
      <c r="D11" s="8">
        <f>'[1]Сырье и материалы водоотв'!BP11</f>
        <v>0</v>
      </c>
      <c r="E11" s="31"/>
      <c r="F11" s="31"/>
      <c r="G11" s="31"/>
      <c r="H11" s="31"/>
    </row>
    <row r="12" spans="1:8" ht="16.5" customHeight="1" x14ac:dyDescent="0.25">
      <c r="A12" s="2" t="s">
        <v>14</v>
      </c>
      <c r="B12" s="7" t="s">
        <v>15</v>
      </c>
      <c r="C12" s="2" t="s">
        <v>5</v>
      </c>
      <c r="D12" s="8">
        <f>SUM(D13:D17)</f>
        <v>51.335623999999996</v>
      </c>
      <c r="E12" s="32">
        <f t="shared" ref="E12:H12" si="1">SUM(E13:E17)</f>
        <v>53.389048959999997</v>
      </c>
      <c r="F12" s="32">
        <f t="shared" si="1"/>
        <v>55.524610918400001</v>
      </c>
      <c r="G12" s="32">
        <f t="shared" si="1"/>
        <v>57.745595355136004</v>
      </c>
      <c r="H12" s="32">
        <f t="shared" si="1"/>
        <v>60.055419169341448</v>
      </c>
    </row>
    <row r="13" spans="1:8" x14ac:dyDescent="0.25">
      <c r="A13" s="2" t="s">
        <v>16</v>
      </c>
      <c r="B13" s="9" t="s">
        <v>17</v>
      </c>
      <c r="C13" s="2" t="s">
        <v>5</v>
      </c>
      <c r="D13" s="8">
        <f>'[1]Электроэнергия водоотвед'!BO49</f>
        <v>37.245623999999999</v>
      </c>
      <c r="E13" s="31">
        <f t="shared" ref="E13:H14" si="2">D13*1.04</f>
        <v>38.735448959999999</v>
      </c>
      <c r="F13" s="31">
        <f t="shared" si="2"/>
        <v>40.284866918399999</v>
      </c>
      <c r="G13" s="31">
        <f t="shared" si="2"/>
        <v>41.896261595136004</v>
      </c>
      <c r="H13" s="31">
        <f t="shared" si="2"/>
        <v>43.572112058941443</v>
      </c>
    </row>
    <row r="14" spans="1:8" x14ac:dyDescent="0.25">
      <c r="A14" s="2" t="s">
        <v>18</v>
      </c>
      <c r="B14" s="9" t="s">
        <v>19</v>
      </c>
      <c r="C14" s="2" t="s">
        <v>5</v>
      </c>
      <c r="D14" s="8">
        <v>14.09</v>
      </c>
      <c r="E14" s="31">
        <f t="shared" si="2"/>
        <v>14.653600000000001</v>
      </c>
      <c r="F14" s="31">
        <f t="shared" si="2"/>
        <v>15.239744000000002</v>
      </c>
      <c r="G14" s="31">
        <f t="shared" si="2"/>
        <v>15.849333760000002</v>
      </c>
      <c r="H14" s="31">
        <f t="shared" si="2"/>
        <v>16.483307110400002</v>
      </c>
    </row>
    <row r="15" spans="1:8" x14ac:dyDescent="0.25">
      <c r="A15" s="2" t="s">
        <v>20</v>
      </c>
      <c r="B15" s="9" t="s">
        <v>21</v>
      </c>
      <c r="C15" s="2" t="s">
        <v>5</v>
      </c>
      <c r="D15" s="8">
        <v>0</v>
      </c>
      <c r="E15" s="31"/>
      <c r="F15" s="31"/>
      <c r="G15" s="31"/>
      <c r="H15" s="31"/>
    </row>
    <row r="16" spans="1:8" x14ac:dyDescent="0.25">
      <c r="A16" s="2" t="s">
        <v>22</v>
      </c>
      <c r="B16" s="9" t="s">
        <v>23</v>
      </c>
      <c r="C16" s="2" t="s">
        <v>5</v>
      </c>
      <c r="D16" s="8">
        <v>0</v>
      </c>
      <c r="E16" s="31"/>
      <c r="F16" s="31"/>
      <c r="G16" s="31"/>
      <c r="H16" s="31"/>
    </row>
    <row r="17" spans="1:8" x14ac:dyDescent="0.25">
      <c r="A17" s="2" t="s">
        <v>24</v>
      </c>
      <c r="B17" s="9" t="s">
        <v>25</v>
      </c>
      <c r="C17" s="2" t="s">
        <v>5</v>
      </c>
      <c r="D17" s="8">
        <v>0</v>
      </c>
      <c r="E17" s="31"/>
      <c r="F17" s="31"/>
      <c r="G17" s="31"/>
      <c r="H17" s="31"/>
    </row>
    <row r="18" spans="1:8" ht="31.5" customHeight="1" x14ac:dyDescent="0.25">
      <c r="A18" s="2" t="s">
        <v>26</v>
      </c>
      <c r="B18" s="7" t="s">
        <v>27</v>
      </c>
      <c r="C18" s="2" t="s">
        <v>5</v>
      </c>
      <c r="D18" s="8">
        <f>'[1]Реестр ХРВК'!H29/1000</f>
        <v>143.20505</v>
      </c>
      <c r="E18" s="34">
        <f>D18*1.04</f>
        <v>148.93325200000001</v>
      </c>
      <c r="F18" s="34">
        <f>E18*1.04</f>
        <v>154.89058208000003</v>
      </c>
      <c r="G18" s="34">
        <f>F18*1.04</f>
        <v>161.08620536320004</v>
      </c>
      <c r="H18" s="34">
        <f>G18*1.04</f>
        <v>167.52965357772806</v>
      </c>
    </row>
    <row r="19" spans="1:8" ht="21" customHeight="1" x14ac:dyDescent="0.25">
      <c r="A19" s="2" t="s">
        <v>28</v>
      </c>
      <c r="B19" s="7" t="s">
        <v>29</v>
      </c>
      <c r="C19" s="2" t="s">
        <v>5</v>
      </c>
      <c r="D19" s="8">
        <v>0</v>
      </c>
      <c r="E19" s="31"/>
      <c r="F19" s="31"/>
      <c r="G19" s="31"/>
      <c r="H19" s="31"/>
    </row>
    <row r="20" spans="1:8" ht="48.75" customHeight="1" x14ac:dyDescent="0.25">
      <c r="A20" s="2" t="s">
        <v>30</v>
      </c>
      <c r="B20" s="7" t="s">
        <v>31</v>
      </c>
      <c r="C20" s="2" t="s">
        <v>5</v>
      </c>
      <c r="D20" s="8">
        <f>D21+D22</f>
        <v>712.92242880000003</v>
      </c>
      <c r="E20" s="32">
        <f t="shared" ref="E20:H20" si="3">E21+E22</f>
        <v>712.92242880000003</v>
      </c>
      <c r="F20" s="32">
        <f t="shared" si="3"/>
        <v>712.92242880000003</v>
      </c>
      <c r="G20" s="32">
        <f t="shared" si="3"/>
        <v>712.92242880000003</v>
      </c>
      <c r="H20" s="32">
        <f t="shared" si="3"/>
        <v>712.92242880000003</v>
      </c>
    </row>
    <row r="21" spans="1:8" ht="21.75" customHeight="1" x14ac:dyDescent="0.25">
      <c r="A21" s="11" t="s">
        <v>32</v>
      </c>
      <c r="B21" s="10" t="s">
        <v>33</v>
      </c>
      <c r="C21" s="2" t="s">
        <v>5</v>
      </c>
      <c r="D21" s="8">
        <f>'[1]ФОТ водоотвед'!BM34</f>
        <v>546.55200000000002</v>
      </c>
      <c r="E21" s="31">
        <f>D21</f>
        <v>546.55200000000002</v>
      </c>
      <c r="F21" s="31">
        <f t="shared" ref="F21:H21" si="4">E21</f>
        <v>546.55200000000002</v>
      </c>
      <c r="G21" s="31">
        <f t="shared" si="4"/>
        <v>546.55200000000002</v>
      </c>
      <c r="H21" s="31">
        <f t="shared" si="4"/>
        <v>546.55200000000002</v>
      </c>
    </row>
    <row r="22" spans="1:8" ht="30.75" customHeight="1" x14ac:dyDescent="0.25">
      <c r="A22" s="11" t="s">
        <v>34</v>
      </c>
      <c r="B22" s="10" t="s">
        <v>35</v>
      </c>
      <c r="C22" s="2" t="s">
        <v>5</v>
      </c>
      <c r="D22" s="8">
        <f>'[1]ФОТ водоотвед'!BM40</f>
        <v>166.37042880000001</v>
      </c>
      <c r="E22" s="31">
        <f>D22</f>
        <v>166.37042880000001</v>
      </c>
      <c r="F22" s="31">
        <f t="shared" ref="F22:H22" si="5">E22</f>
        <v>166.37042880000001</v>
      </c>
      <c r="G22" s="31">
        <f t="shared" si="5"/>
        <v>166.37042880000001</v>
      </c>
      <c r="H22" s="31">
        <f t="shared" si="5"/>
        <v>166.37042880000001</v>
      </c>
    </row>
    <row r="23" spans="1:8" ht="18.75" customHeight="1" x14ac:dyDescent="0.25">
      <c r="A23" s="11" t="s">
        <v>36</v>
      </c>
      <c r="B23" s="7" t="s">
        <v>37</v>
      </c>
      <c r="C23" s="2" t="s">
        <v>5</v>
      </c>
      <c r="D23" s="8">
        <v>0</v>
      </c>
      <c r="E23" s="31"/>
      <c r="F23" s="31"/>
      <c r="G23" s="31"/>
      <c r="H23" s="31"/>
    </row>
    <row r="24" spans="1:8" x14ac:dyDescent="0.25">
      <c r="A24" s="2" t="s">
        <v>38</v>
      </c>
      <c r="B24" s="7" t="s">
        <v>39</v>
      </c>
      <c r="C24" s="2" t="s">
        <v>5</v>
      </c>
      <c r="D24" s="8">
        <f>'[1]ОТ и ТБ водоотвед'!G23/1000+[1]Поверка!E10/1000</f>
        <v>43.654613600000005</v>
      </c>
      <c r="E24" s="31">
        <f>D24*1.04</f>
        <v>45.400798144000007</v>
      </c>
      <c r="F24" s="31">
        <f>E24*1.04</f>
        <v>47.216830069760007</v>
      </c>
      <c r="G24" s="31">
        <f>F24*1.04</f>
        <v>49.105503272550408</v>
      </c>
      <c r="H24" s="31">
        <f>G24*1.04</f>
        <v>51.069723403452429</v>
      </c>
    </row>
    <row r="25" spans="1:8" x14ac:dyDescent="0.25">
      <c r="A25" s="11" t="s">
        <v>40</v>
      </c>
      <c r="B25" s="7" t="s">
        <v>41</v>
      </c>
      <c r="C25" s="2" t="s">
        <v>5</v>
      </c>
      <c r="D25" s="8">
        <f>SUM(D26:D32)</f>
        <v>0</v>
      </c>
      <c r="E25" s="32">
        <f t="shared" ref="E25:H25" si="6">SUM(E26:E32)</f>
        <v>0</v>
      </c>
      <c r="F25" s="32">
        <f t="shared" si="6"/>
        <v>0</v>
      </c>
      <c r="G25" s="32">
        <f t="shared" si="6"/>
        <v>0</v>
      </c>
      <c r="H25" s="32">
        <f t="shared" si="6"/>
        <v>0</v>
      </c>
    </row>
    <row r="26" spans="1:8" ht="14.25" customHeight="1" x14ac:dyDescent="0.25">
      <c r="A26" s="11" t="s">
        <v>42</v>
      </c>
      <c r="B26" s="10" t="s">
        <v>43</v>
      </c>
      <c r="C26" s="2" t="s">
        <v>5</v>
      </c>
      <c r="D26" s="8">
        <v>0</v>
      </c>
      <c r="E26" s="31"/>
      <c r="F26" s="31"/>
      <c r="G26" s="31"/>
      <c r="H26" s="31"/>
    </row>
    <row r="27" spans="1:8" ht="15.75" customHeight="1" x14ac:dyDescent="0.25">
      <c r="A27" s="11" t="s">
        <v>44</v>
      </c>
      <c r="B27" s="10" t="s">
        <v>45</v>
      </c>
      <c r="C27" s="2" t="s">
        <v>5</v>
      </c>
      <c r="D27" s="8">
        <v>0</v>
      </c>
      <c r="E27" s="31"/>
      <c r="F27" s="31"/>
      <c r="G27" s="31"/>
      <c r="H27" s="31"/>
    </row>
    <row r="28" spans="1:8" ht="18" customHeight="1" x14ac:dyDescent="0.25">
      <c r="A28" s="11" t="s">
        <v>46</v>
      </c>
      <c r="B28" s="10" t="s">
        <v>47</v>
      </c>
      <c r="C28" s="2" t="s">
        <v>5</v>
      </c>
      <c r="D28" s="8">
        <v>0</v>
      </c>
      <c r="E28" s="31"/>
      <c r="F28" s="31"/>
      <c r="G28" s="31"/>
      <c r="H28" s="31"/>
    </row>
    <row r="29" spans="1:8" ht="18" customHeight="1" x14ac:dyDescent="0.25">
      <c r="A29" s="11" t="s">
        <v>48</v>
      </c>
      <c r="B29" s="10" t="s">
        <v>49</v>
      </c>
      <c r="C29" s="2" t="s">
        <v>5</v>
      </c>
      <c r="D29" s="8">
        <v>0</v>
      </c>
      <c r="E29" s="31"/>
      <c r="F29" s="31"/>
      <c r="G29" s="31"/>
      <c r="H29" s="31"/>
    </row>
    <row r="30" spans="1:8" ht="18" customHeight="1" x14ac:dyDescent="0.25">
      <c r="A30" s="11" t="s">
        <v>50</v>
      </c>
      <c r="B30" s="10" t="s">
        <v>51</v>
      </c>
      <c r="C30" s="2" t="s">
        <v>5</v>
      </c>
      <c r="D30" s="8">
        <v>0</v>
      </c>
      <c r="E30" s="31"/>
      <c r="F30" s="31"/>
      <c r="G30" s="31"/>
      <c r="H30" s="31"/>
    </row>
    <row r="31" spans="1:8" x14ac:dyDescent="0.25">
      <c r="A31" s="11" t="s">
        <v>52</v>
      </c>
      <c r="B31" s="10" t="s">
        <v>53</v>
      </c>
      <c r="C31" s="2" t="s">
        <v>5</v>
      </c>
      <c r="D31" s="8">
        <v>0</v>
      </c>
      <c r="E31" s="31"/>
      <c r="F31" s="31"/>
      <c r="G31" s="31"/>
      <c r="H31" s="31"/>
    </row>
    <row r="32" spans="1:8" x14ac:dyDescent="0.25">
      <c r="A32" s="11" t="s">
        <v>54</v>
      </c>
      <c r="B32" s="10" t="s">
        <v>55</v>
      </c>
      <c r="C32" s="2" t="s">
        <v>5</v>
      </c>
      <c r="D32" s="8">
        <v>0</v>
      </c>
      <c r="E32" s="31"/>
      <c r="F32" s="31"/>
      <c r="G32" s="31"/>
      <c r="H32" s="31"/>
    </row>
    <row r="33" spans="1:8" x14ac:dyDescent="0.25">
      <c r="A33" s="4">
        <v>2</v>
      </c>
      <c r="B33" s="12" t="s">
        <v>56</v>
      </c>
      <c r="C33" s="4" t="s">
        <v>5</v>
      </c>
      <c r="D33" s="6">
        <f>D34+D35+D36</f>
        <v>0</v>
      </c>
      <c r="E33" s="30">
        <f t="shared" ref="E33:H33" si="7">E34+E35+E36</f>
        <v>0</v>
      </c>
      <c r="F33" s="30">
        <f t="shared" si="7"/>
        <v>0</v>
      </c>
      <c r="G33" s="30">
        <f t="shared" si="7"/>
        <v>0</v>
      </c>
      <c r="H33" s="30">
        <f t="shared" si="7"/>
        <v>0</v>
      </c>
    </row>
    <row r="34" spans="1:8" ht="60.75" customHeight="1" x14ac:dyDescent="0.25">
      <c r="A34" s="2" t="s">
        <v>57</v>
      </c>
      <c r="B34" s="7" t="s">
        <v>58</v>
      </c>
      <c r="C34" s="2" t="s">
        <v>5</v>
      </c>
      <c r="D34" s="13">
        <v>0</v>
      </c>
      <c r="E34" s="31"/>
      <c r="F34" s="31"/>
      <c r="G34" s="31"/>
      <c r="H34" s="31"/>
    </row>
    <row r="35" spans="1:8" ht="45.75" customHeight="1" x14ac:dyDescent="0.25">
      <c r="A35" s="2" t="s">
        <v>59</v>
      </c>
      <c r="B35" s="7" t="s">
        <v>60</v>
      </c>
      <c r="C35" s="2" t="s">
        <v>5</v>
      </c>
      <c r="D35" s="8">
        <v>0</v>
      </c>
      <c r="E35" s="31"/>
      <c r="F35" s="31"/>
      <c r="G35" s="31"/>
      <c r="H35" s="31"/>
    </row>
    <row r="36" spans="1:8" ht="33" customHeight="1" x14ac:dyDescent="0.25">
      <c r="A36" s="2" t="s">
        <v>61</v>
      </c>
      <c r="B36" s="7" t="s">
        <v>62</v>
      </c>
      <c r="C36" s="2" t="s">
        <v>5</v>
      </c>
      <c r="D36" s="8">
        <f>D37+D38</f>
        <v>0</v>
      </c>
      <c r="E36" s="31"/>
      <c r="F36" s="31"/>
      <c r="G36" s="31"/>
      <c r="H36" s="31"/>
    </row>
    <row r="37" spans="1:8" ht="17.25" customHeight="1" x14ac:dyDescent="0.25">
      <c r="A37" s="2" t="s">
        <v>63</v>
      </c>
      <c r="B37" s="10" t="s">
        <v>64</v>
      </c>
      <c r="C37" s="2" t="s">
        <v>5</v>
      </c>
      <c r="D37" s="8">
        <v>0</v>
      </c>
      <c r="E37" s="31"/>
      <c r="F37" s="31"/>
      <c r="G37" s="31"/>
      <c r="H37" s="31"/>
    </row>
    <row r="38" spans="1:8" ht="31.5" customHeight="1" x14ac:dyDescent="0.25">
      <c r="A38" s="2" t="s">
        <v>65</v>
      </c>
      <c r="B38" s="10" t="s">
        <v>66</v>
      </c>
      <c r="C38" s="2" t="s">
        <v>5</v>
      </c>
      <c r="D38" s="8">
        <v>0</v>
      </c>
      <c r="E38" s="31"/>
      <c r="F38" s="31"/>
      <c r="G38" s="31"/>
      <c r="H38" s="31"/>
    </row>
    <row r="39" spans="1:8" x14ac:dyDescent="0.25">
      <c r="A39" s="4">
        <v>3</v>
      </c>
      <c r="B39" s="14" t="s">
        <v>67</v>
      </c>
      <c r="C39" s="4" t="s">
        <v>5</v>
      </c>
      <c r="D39" s="6">
        <f>D40+D47+D50+D51+D52+D53+D54</f>
        <v>64.231221086618177</v>
      </c>
      <c r="E39" s="30">
        <f t="shared" ref="E39:H39" si="8">E40+E47+E50+E51+E52+E53+E54</f>
        <v>66.363200069916502</v>
      </c>
      <c r="F39" s="30">
        <f t="shared" si="8"/>
        <v>68.580458212546745</v>
      </c>
      <c r="G39" s="30">
        <f t="shared" si="8"/>
        <v>70.886406680882217</v>
      </c>
      <c r="H39" s="30">
        <f t="shared" si="8"/>
        <v>73.284593087951095</v>
      </c>
    </row>
    <row r="40" spans="1:8" ht="28.5" customHeight="1" x14ac:dyDescent="0.25">
      <c r="A40" s="2" t="s">
        <v>68</v>
      </c>
      <c r="B40" s="7" t="s">
        <v>69</v>
      </c>
      <c r="C40" s="2" t="s">
        <v>5</v>
      </c>
      <c r="D40" s="15">
        <f>SUM(D41:D46)</f>
        <v>12.609919486188163</v>
      </c>
      <c r="E40" s="33">
        <f t="shared" ref="E40:H40" si="9">SUM(E41:E46)</f>
        <v>13.024542494975675</v>
      </c>
      <c r="F40" s="33">
        <f t="shared" si="9"/>
        <v>13.455750424114687</v>
      </c>
      <c r="G40" s="33">
        <f t="shared" si="9"/>
        <v>13.90420667041926</v>
      </c>
      <c r="H40" s="33">
        <f t="shared" si="9"/>
        <v>14.370601166576016</v>
      </c>
    </row>
    <row r="41" spans="1:8" x14ac:dyDescent="0.25">
      <c r="A41" s="2" t="s">
        <v>70</v>
      </c>
      <c r="B41" s="9" t="s">
        <v>71</v>
      </c>
      <c r="C41" s="2" t="s">
        <v>5</v>
      </c>
      <c r="D41" s="8">
        <f>[1]администр!E17/1000</f>
        <v>3.8804590558062175</v>
      </c>
      <c r="E41" s="31">
        <f>D41*1.04</f>
        <v>4.0356774180384667</v>
      </c>
      <c r="F41" s="31">
        <f>E41*1.04</f>
        <v>4.1971045147600057</v>
      </c>
      <c r="G41" s="31">
        <f>F41*1.04</f>
        <v>4.364988695350406</v>
      </c>
      <c r="H41" s="31">
        <f>G41*1.04</f>
        <v>4.5395882431644221</v>
      </c>
    </row>
    <row r="42" spans="1:8" x14ac:dyDescent="0.25">
      <c r="A42" s="2" t="s">
        <v>72</v>
      </c>
      <c r="B42" s="9" t="s">
        <v>73</v>
      </c>
      <c r="C42" s="2" t="s">
        <v>5</v>
      </c>
      <c r="D42" s="8">
        <f>[1]администр!E18/1000</f>
        <v>0.25647715272234189</v>
      </c>
      <c r="E42" s="31">
        <f>D42</f>
        <v>0.25647715272234189</v>
      </c>
      <c r="F42" s="31">
        <f t="shared" ref="F42:H42" si="10">E42</f>
        <v>0.25647715272234189</v>
      </c>
      <c r="G42" s="31">
        <f t="shared" si="10"/>
        <v>0.25647715272234189</v>
      </c>
      <c r="H42" s="31">
        <f t="shared" si="10"/>
        <v>0.25647715272234189</v>
      </c>
    </row>
    <row r="43" spans="1:8" x14ac:dyDescent="0.25">
      <c r="A43" s="2" t="s">
        <v>74</v>
      </c>
      <c r="B43" s="9" t="s">
        <v>75</v>
      </c>
      <c r="C43" s="2" t="s">
        <v>5</v>
      </c>
      <c r="D43" s="8">
        <f>[1]администр!E19/1000</f>
        <v>1.9878671137780457</v>
      </c>
      <c r="E43" s="31">
        <f>D43</f>
        <v>1.9878671137780457</v>
      </c>
      <c r="F43" s="31">
        <f t="shared" ref="F43:H43" si="11">E43</f>
        <v>1.9878671137780457</v>
      </c>
      <c r="G43" s="31">
        <f t="shared" si="11"/>
        <v>1.9878671137780457</v>
      </c>
      <c r="H43" s="31">
        <f t="shared" si="11"/>
        <v>1.9878671137780457</v>
      </c>
    </row>
    <row r="44" spans="1:8" x14ac:dyDescent="0.25">
      <c r="A44" s="2" t="s">
        <v>76</v>
      </c>
      <c r="B44" s="10" t="s">
        <v>77</v>
      </c>
      <c r="C44" s="2" t="s">
        <v>5</v>
      </c>
      <c r="D44" s="8">
        <v>0</v>
      </c>
      <c r="E44" s="31"/>
      <c r="F44" s="31"/>
      <c r="G44" s="31"/>
      <c r="H44" s="31"/>
    </row>
    <row r="45" spans="1:8" ht="30" x14ac:dyDescent="0.25">
      <c r="A45" s="2" t="s">
        <v>78</v>
      </c>
      <c r="B45" s="10" t="s">
        <v>79</v>
      </c>
      <c r="C45" s="2" t="s">
        <v>5</v>
      </c>
      <c r="D45" s="8">
        <v>0</v>
      </c>
      <c r="E45" s="31"/>
      <c r="F45" s="31"/>
      <c r="G45" s="31"/>
      <c r="H45" s="31"/>
    </row>
    <row r="46" spans="1:8" x14ac:dyDescent="0.25">
      <c r="A46" s="2" t="s">
        <v>80</v>
      </c>
      <c r="B46" s="9" t="s">
        <v>81</v>
      </c>
      <c r="C46" s="2" t="s">
        <v>5</v>
      </c>
      <c r="D46" s="8">
        <f>[1]администр!E20/1000</f>
        <v>6.4851161638815586</v>
      </c>
      <c r="E46" s="31">
        <f>D46*1.04</f>
        <v>6.7445208104368213</v>
      </c>
      <c r="F46" s="31">
        <f>E46*1.04</f>
        <v>7.0143016428542948</v>
      </c>
      <c r="G46" s="31">
        <f>F46*1.04</f>
        <v>7.294873708568467</v>
      </c>
      <c r="H46" s="31">
        <f>G46*1.04</f>
        <v>7.5866686569112058</v>
      </c>
    </row>
    <row r="47" spans="1:8" ht="48" customHeight="1" x14ac:dyDescent="0.25">
      <c r="A47" s="2" t="s">
        <v>82</v>
      </c>
      <c r="B47" s="7" t="s">
        <v>83</v>
      </c>
      <c r="C47" s="2" t="s">
        <v>5</v>
      </c>
      <c r="D47" s="8">
        <f>SUM(D48:D49)</f>
        <v>0</v>
      </c>
      <c r="E47" s="32">
        <f t="shared" ref="E47:H47" si="12">SUM(E48:E49)</f>
        <v>0</v>
      </c>
      <c r="F47" s="32">
        <f t="shared" si="12"/>
        <v>0</v>
      </c>
      <c r="G47" s="32">
        <f t="shared" si="12"/>
        <v>0</v>
      </c>
      <c r="H47" s="32">
        <f t="shared" si="12"/>
        <v>0</v>
      </c>
    </row>
    <row r="48" spans="1:8" ht="30.75" customHeight="1" x14ac:dyDescent="0.25">
      <c r="A48" s="2" t="s">
        <v>84</v>
      </c>
      <c r="B48" s="10" t="s">
        <v>85</v>
      </c>
      <c r="C48" s="2" t="s">
        <v>5</v>
      </c>
      <c r="D48" s="8">
        <v>0</v>
      </c>
      <c r="E48" s="31"/>
      <c r="F48" s="31"/>
      <c r="G48" s="31"/>
      <c r="H48" s="31"/>
    </row>
    <row r="49" spans="1:8" ht="33.75" customHeight="1" x14ac:dyDescent="0.25">
      <c r="A49" s="2" t="s">
        <v>86</v>
      </c>
      <c r="B49" s="10" t="s">
        <v>87</v>
      </c>
      <c r="C49" s="2" t="s">
        <v>5</v>
      </c>
      <c r="D49" s="8">
        <v>0</v>
      </c>
      <c r="E49" s="31"/>
      <c r="F49" s="31"/>
      <c r="G49" s="31"/>
      <c r="H49" s="31"/>
    </row>
    <row r="50" spans="1:8" ht="56.45" customHeight="1" x14ac:dyDescent="0.25">
      <c r="A50" s="2" t="s">
        <v>88</v>
      </c>
      <c r="B50" s="7" t="s">
        <v>89</v>
      </c>
      <c r="C50" s="2" t="s">
        <v>5</v>
      </c>
      <c r="D50" s="15">
        <v>0</v>
      </c>
      <c r="E50" s="33">
        <v>0</v>
      </c>
      <c r="F50" s="33">
        <v>0</v>
      </c>
      <c r="G50" s="33">
        <v>0</v>
      </c>
      <c r="H50" s="33">
        <v>0</v>
      </c>
    </row>
    <row r="51" spans="1:8" x14ac:dyDescent="0.25">
      <c r="A51" s="2" t="s">
        <v>90</v>
      </c>
      <c r="B51" s="16" t="s">
        <v>91</v>
      </c>
      <c r="C51" s="2" t="s">
        <v>5</v>
      </c>
      <c r="D51" s="15">
        <f>[1]администр!E26/1000</f>
        <v>8.6874022376597981</v>
      </c>
      <c r="E51" s="31">
        <f>D51</f>
        <v>8.6874022376597981</v>
      </c>
      <c r="F51" s="31">
        <f t="shared" ref="F51:H51" si="13">E51</f>
        <v>8.6874022376597981</v>
      </c>
      <c r="G51" s="31">
        <f t="shared" si="13"/>
        <v>8.6874022376597981</v>
      </c>
      <c r="H51" s="31">
        <f t="shared" si="13"/>
        <v>8.6874022376597981</v>
      </c>
    </row>
    <row r="52" spans="1:8" x14ac:dyDescent="0.25">
      <c r="A52" s="2" t="s">
        <v>92</v>
      </c>
      <c r="B52" s="16" t="s">
        <v>93</v>
      </c>
      <c r="C52" s="2" t="s">
        <v>5</v>
      </c>
      <c r="D52" s="15">
        <v>0</v>
      </c>
      <c r="E52" s="31"/>
      <c r="F52" s="31"/>
      <c r="G52" s="31"/>
      <c r="H52" s="31"/>
    </row>
    <row r="53" spans="1:8" ht="30" x14ac:dyDescent="0.25">
      <c r="A53" s="2" t="s">
        <v>94</v>
      </c>
      <c r="B53" s="7" t="s">
        <v>95</v>
      </c>
      <c r="C53" s="2" t="s">
        <v>5</v>
      </c>
      <c r="D53" s="15">
        <v>0</v>
      </c>
      <c r="E53" s="31"/>
      <c r="F53" s="31"/>
      <c r="G53" s="31"/>
      <c r="H53" s="31"/>
    </row>
    <row r="54" spans="1:8" x14ac:dyDescent="0.25">
      <c r="A54" s="2" t="s">
        <v>96</v>
      </c>
      <c r="B54" s="7" t="s">
        <v>97</v>
      </c>
      <c r="C54" s="2" t="s">
        <v>5</v>
      </c>
      <c r="D54" s="15">
        <f>[1]администр!E27/1000+([1]администр!E23+[1]администр!E24+[1]администр!E25)/1000</f>
        <v>42.933899362770212</v>
      </c>
      <c r="E54" s="33">
        <f>D54*1.04</f>
        <v>44.651255337281022</v>
      </c>
      <c r="F54" s="33">
        <f>E54*1.04</f>
        <v>46.437305550772265</v>
      </c>
      <c r="G54" s="33">
        <f>F54*1.04</f>
        <v>48.294797772803157</v>
      </c>
      <c r="H54" s="33">
        <f>G54*1.04</f>
        <v>50.226589683715282</v>
      </c>
    </row>
    <row r="55" spans="1:8" ht="18" customHeight="1" x14ac:dyDescent="0.25">
      <c r="A55" s="2" t="s">
        <v>98</v>
      </c>
      <c r="B55" s="10" t="s">
        <v>99</v>
      </c>
      <c r="C55" s="2" t="s">
        <v>5</v>
      </c>
      <c r="D55" s="15">
        <v>0</v>
      </c>
      <c r="E55" s="31"/>
      <c r="F55" s="31"/>
      <c r="G55" s="31"/>
      <c r="H55" s="31"/>
    </row>
    <row r="56" spans="1:8" ht="15.75" customHeight="1" x14ac:dyDescent="0.25">
      <c r="A56" s="2" t="s">
        <v>100</v>
      </c>
      <c r="B56" s="10" t="s">
        <v>101</v>
      </c>
      <c r="C56" s="2" t="s">
        <v>5</v>
      </c>
      <c r="D56" s="15">
        <v>0</v>
      </c>
      <c r="E56" s="31"/>
      <c r="F56" s="31"/>
      <c r="G56" s="31"/>
      <c r="H56" s="31"/>
    </row>
    <row r="57" spans="1:8" ht="28.5" x14ac:dyDescent="0.25">
      <c r="A57" s="4">
        <v>4</v>
      </c>
      <c r="B57" s="5" t="s">
        <v>102</v>
      </c>
      <c r="C57" s="4" t="s">
        <v>5</v>
      </c>
      <c r="D57" s="6">
        <f>D58</f>
        <v>0</v>
      </c>
      <c r="E57" s="30">
        <f t="shared" ref="E57:H57" si="14">E58</f>
        <v>0</v>
      </c>
      <c r="F57" s="30">
        <f t="shared" si="14"/>
        <v>0</v>
      </c>
      <c r="G57" s="30">
        <f t="shared" si="14"/>
        <v>0</v>
      </c>
      <c r="H57" s="30">
        <f t="shared" si="14"/>
        <v>0</v>
      </c>
    </row>
    <row r="58" spans="1:8" ht="30" x14ac:dyDescent="0.25">
      <c r="A58" s="2" t="s">
        <v>103</v>
      </c>
      <c r="B58" s="7" t="s">
        <v>104</v>
      </c>
      <c r="C58" s="2" t="s">
        <v>5</v>
      </c>
      <c r="D58" s="15">
        <v>0</v>
      </c>
      <c r="E58" s="31"/>
      <c r="F58" s="31"/>
      <c r="G58" s="31"/>
      <c r="H58" s="31"/>
    </row>
    <row r="59" spans="1:8" x14ac:dyDescent="0.25">
      <c r="A59" s="4">
        <v>5</v>
      </c>
      <c r="B59" s="12" t="s">
        <v>105</v>
      </c>
      <c r="C59" s="4" t="s">
        <v>5</v>
      </c>
      <c r="D59" s="6">
        <f>D60</f>
        <v>0</v>
      </c>
      <c r="E59" s="30">
        <f t="shared" ref="E59:H59" si="15">E60</f>
        <v>0</v>
      </c>
      <c r="F59" s="30">
        <f t="shared" si="15"/>
        <v>0</v>
      </c>
      <c r="G59" s="30">
        <f t="shared" si="15"/>
        <v>0</v>
      </c>
      <c r="H59" s="30">
        <f t="shared" si="15"/>
        <v>0</v>
      </c>
    </row>
    <row r="60" spans="1:8" ht="45.6" customHeight="1" x14ac:dyDescent="0.25">
      <c r="A60" s="2" t="s">
        <v>106</v>
      </c>
      <c r="B60" s="7" t="s">
        <v>107</v>
      </c>
      <c r="C60" s="2" t="s">
        <v>5</v>
      </c>
      <c r="D60" s="8">
        <f>'[1]амортизация водоотв'!BM44</f>
        <v>0</v>
      </c>
      <c r="E60" s="31"/>
      <c r="F60" s="31"/>
      <c r="G60" s="31"/>
      <c r="H60" s="31"/>
    </row>
    <row r="61" spans="1:8" ht="29.25" customHeight="1" x14ac:dyDescent="0.25">
      <c r="A61" s="4">
        <v>6</v>
      </c>
      <c r="B61" s="5" t="s">
        <v>108</v>
      </c>
      <c r="C61" s="4" t="s">
        <v>5</v>
      </c>
      <c r="D61" s="6">
        <f>SUM(D62:D65)</f>
        <v>2.7E-6</v>
      </c>
      <c r="E61" s="30">
        <f t="shared" ref="E61:H61" si="16">SUM(E62:E65)</f>
        <v>0</v>
      </c>
      <c r="F61" s="30">
        <f t="shared" si="16"/>
        <v>0</v>
      </c>
      <c r="G61" s="30">
        <f t="shared" si="16"/>
        <v>0</v>
      </c>
      <c r="H61" s="30">
        <f t="shared" si="16"/>
        <v>0</v>
      </c>
    </row>
    <row r="62" spans="1:8" x14ac:dyDescent="0.25">
      <c r="A62" s="2" t="s">
        <v>109</v>
      </c>
      <c r="B62" s="16" t="s">
        <v>110</v>
      </c>
      <c r="C62" s="2" t="s">
        <v>5</v>
      </c>
      <c r="D62" s="8">
        <v>0</v>
      </c>
      <c r="E62" s="31"/>
      <c r="F62" s="31"/>
      <c r="G62" s="31"/>
      <c r="H62" s="31"/>
    </row>
    <row r="63" spans="1:8" x14ac:dyDescent="0.25">
      <c r="A63" s="2" t="s">
        <v>111</v>
      </c>
      <c r="B63" s="16" t="s">
        <v>112</v>
      </c>
      <c r="C63" s="2" t="s">
        <v>5</v>
      </c>
      <c r="D63" s="8">
        <v>0</v>
      </c>
      <c r="E63" s="31"/>
      <c r="F63" s="31"/>
      <c r="G63" s="31"/>
      <c r="H63" s="31"/>
    </row>
    <row r="64" spans="1:8" x14ac:dyDescent="0.25">
      <c r="A64" s="2" t="s">
        <v>113</v>
      </c>
      <c r="B64" s="16" t="s">
        <v>114</v>
      </c>
      <c r="C64" s="2" t="s">
        <v>5</v>
      </c>
      <c r="D64" s="8">
        <v>0</v>
      </c>
      <c r="E64" s="31"/>
      <c r="F64" s="31"/>
      <c r="G64" s="31"/>
      <c r="H64" s="31"/>
    </row>
    <row r="65" spans="1:8" x14ac:dyDescent="0.25">
      <c r="A65" s="2" t="s">
        <v>115</v>
      </c>
      <c r="B65" s="16" t="s">
        <v>116</v>
      </c>
      <c r="C65" s="2" t="s">
        <v>5</v>
      </c>
      <c r="D65" s="8">
        <f>'[1]аренда земли ДГАЗ'!D9/1000</f>
        <v>2.7E-6</v>
      </c>
      <c r="E65" s="31"/>
      <c r="F65" s="31"/>
      <c r="G65" s="31"/>
      <c r="H65" s="31"/>
    </row>
    <row r="66" spans="1:8" ht="15" customHeight="1" x14ac:dyDescent="0.25">
      <c r="A66" s="4">
        <v>7</v>
      </c>
      <c r="B66" s="5" t="s">
        <v>117</v>
      </c>
      <c r="C66" s="4" t="s">
        <v>5</v>
      </c>
      <c r="D66" s="6">
        <f>SUM(D67:D73)</f>
        <v>0</v>
      </c>
      <c r="E66" s="30">
        <f t="shared" ref="E66:H66" si="17">SUM(E67:E73)</f>
        <v>0</v>
      </c>
      <c r="F66" s="30">
        <f t="shared" si="17"/>
        <v>0</v>
      </c>
      <c r="G66" s="30">
        <f t="shared" si="17"/>
        <v>0</v>
      </c>
      <c r="H66" s="30">
        <f t="shared" si="17"/>
        <v>0</v>
      </c>
    </row>
    <row r="67" spans="1:8" x14ac:dyDescent="0.25">
      <c r="A67" s="2" t="s">
        <v>118</v>
      </c>
      <c r="B67" s="16" t="s">
        <v>119</v>
      </c>
      <c r="C67" s="2" t="s">
        <v>5</v>
      </c>
      <c r="D67" s="8">
        <v>0</v>
      </c>
      <c r="E67" s="31"/>
      <c r="F67" s="31"/>
      <c r="G67" s="31"/>
      <c r="H67" s="31"/>
    </row>
    <row r="68" spans="1:8" x14ac:dyDescent="0.25">
      <c r="A68" s="2" t="s">
        <v>120</v>
      </c>
      <c r="B68" s="7" t="s">
        <v>121</v>
      </c>
      <c r="C68" s="2" t="s">
        <v>5</v>
      </c>
      <c r="D68" s="8">
        <v>0</v>
      </c>
      <c r="E68" s="31"/>
      <c r="F68" s="31"/>
      <c r="G68" s="31"/>
      <c r="H68" s="31"/>
    </row>
    <row r="69" spans="1:8" ht="15" customHeight="1" x14ac:dyDescent="0.25">
      <c r="A69" s="2" t="s">
        <v>122</v>
      </c>
      <c r="B69" s="7" t="s">
        <v>123</v>
      </c>
      <c r="C69" s="2" t="s">
        <v>5</v>
      </c>
      <c r="D69" s="8">
        <v>0</v>
      </c>
      <c r="E69" s="31"/>
      <c r="F69" s="31"/>
      <c r="G69" s="31"/>
      <c r="H69" s="31"/>
    </row>
    <row r="70" spans="1:8" ht="15.75" customHeight="1" x14ac:dyDescent="0.25">
      <c r="A70" s="2" t="s">
        <v>124</v>
      </c>
      <c r="B70" s="7" t="s">
        <v>125</v>
      </c>
      <c r="C70" s="2" t="s">
        <v>5</v>
      </c>
      <c r="D70" s="8">
        <v>0</v>
      </c>
      <c r="E70" s="31"/>
      <c r="F70" s="31"/>
      <c r="G70" s="31"/>
      <c r="H70" s="31"/>
    </row>
    <row r="71" spans="1:8" x14ac:dyDescent="0.25">
      <c r="A71" s="2" t="s">
        <v>126</v>
      </c>
      <c r="B71" s="16" t="s">
        <v>127</v>
      </c>
      <c r="C71" s="2" t="s">
        <v>5</v>
      </c>
      <c r="D71" s="8">
        <v>0</v>
      </c>
      <c r="E71" s="31"/>
      <c r="F71" s="31"/>
      <c r="G71" s="31"/>
      <c r="H71" s="31"/>
    </row>
    <row r="72" spans="1:8" x14ac:dyDescent="0.25">
      <c r="A72" s="2" t="s">
        <v>128</v>
      </c>
      <c r="B72" s="16" t="s">
        <v>129</v>
      </c>
      <c r="C72" s="2" t="s">
        <v>5</v>
      </c>
      <c r="D72" s="8">
        <v>0</v>
      </c>
      <c r="E72" s="31"/>
      <c r="F72" s="31"/>
      <c r="G72" s="31"/>
      <c r="H72" s="31"/>
    </row>
    <row r="73" spans="1:8" ht="58.5" customHeight="1" x14ac:dyDescent="0.25">
      <c r="A73" s="2" t="s">
        <v>130</v>
      </c>
      <c r="B73" s="7" t="s">
        <v>131</v>
      </c>
      <c r="C73" s="2" t="s">
        <v>5</v>
      </c>
      <c r="D73" s="8">
        <v>0</v>
      </c>
      <c r="E73" s="31"/>
      <c r="F73" s="31"/>
      <c r="G73" s="31"/>
      <c r="H73" s="31"/>
    </row>
    <row r="74" spans="1:8" x14ac:dyDescent="0.25">
      <c r="A74" s="4">
        <v>8</v>
      </c>
      <c r="B74" s="12" t="s">
        <v>132</v>
      </c>
      <c r="C74" s="4" t="s">
        <v>5</v>
      </c>
      <c r="D74" s="6">
        <f>SUM(D75:D78)</f>
        <v>0</v>
      </c>
      <c r="E74" s="30">
        <f t="shared" ref="E74:H74" si="18">SUM(E75:E78)</f>
        <v>0</v>
      </c>
      <c r="F74" s="30">
        <f t="shared" si="18"/>
        <v>0</v>
      </c>
      <c r="G74" s="30">
        <f t="shared" si="18"/>
        <v>0</v>
      </c>
      <c r="H74" s="30">
        <f t="shared" si="18"/>
        <v>0</v>
      </c>
    </row>
    <row r="75" spans="1:8" ht="16.5" customHeight="1" x14ac:dyDescent="0.25">
      <c r="A75" s="2" t="s">
        <v>133</v>
      </c>
      <c r="B75" s="7" t="s">
        <v>134</v>
      </c>
      <c r="C75" s="2" t="s">
        <v>5</v>
      </c>
      <c r="D75" s="8">
        <v>0</v>
      </c>
      <c r="E75" s="31"/>
      <c r="F75" s="31"/>
      <c r="G75" s="31"/>
      <c r="H75" s="31"/>
    </row>
    <row r="76" spans="1:8" x14ac:dyDescent="0.25">
      <c r="A76" s="2" t="s">
        <v>135</v>
      </c>
      <c r="B76" s="7" t="s">
        <v>136</v>
      </c>
      <c r="C76" s="2" t="s">
        <v>5</v>
      </c>
      <c r="D76" s="8">
        <v>0</v>
      </c>
      <c r="E76" s="31"/>
      <c r="F76" s="31"/>
      <c r="G76" s="31"/>
      <c r="H76" s="31"/>
    </row>
    <row r="77" spans="1:8" ht="44.45" customHeight="1" x14ac:dyDescent="0.25">
      <c r="A77" s="2" t="s">
        <v>137</v>
      </c>
      <c r="B77" s="7" t="s">
        <v>138</v>
      </c>
      <c r="C77" s="2" t="s">
        <v>5</v>
      </c>
      <c r="D77" s="8">
        <v>0</v>
      </c>
      <c r="E77" s="31"/>
      <c r="F77" s="31"/>
      <c r="G77" s="31"/>
      <c r="H77" s="31"/>
    </row>
    <row r="78" spans="1:8" ht="43.5" customHeight="1" x14ac:dyDescent="0.25">
      <c r="A78" s="1" t="s">
        <v>139</v>
      </c>
      <c r="B78" s="17" t="s">
        <v>140</v>
      </c>
      <c r="C78" s="1" t="s">
        <v>5</v>
      </c>
      <c r="D78" s="8">
        <v>0</v>
      </c>
      <c r="E78" s="31"/>
      <c r="F78" s="31"/>
      <c r="G78" s="31"/>
      <c r="H78" s="31"/>
    </row>
    <row r="79" spans="1:8" x14ac:dyDescent="0.25">
      <c r="A79" s="18">
        <v>9</v>
      </c>
      <c r="B79" s="28" t="s">
        <v>144</v>
      </c>
      <c r="C79" s="18"/>
      <c r="D79" s="15">
        <f>D7+D33+D39+D57+D59+D61+D66+D74</f>
        <v>1015.3489401866183</v>
      </c>
      <c r="E79" s="33">
        <f t="shared" ref="E79:H79" si="19">E7+E33+E39+E57+E59+E61+E66+E74</f>
        <v>1027.0087279739164</v>
      </c>
      <c r="F79" s="33">
        <f t="shared" si="19"/>
        <v>1039.1349100807067</v>
      </c>
      <c r="G79" s="33">
        <f t="shared" si="19"/>
        <v>1051.7461394717686</v>
      </c>
      <c r="H79" s="33">
        <f t="shared" si="19"/>
        <v>1064.8618180384731</v>
      </c>
    </row>
    <row r="80" spans="1:8" ht="29.25" customHeight="1" x14ac:dyDescent="0.25">
      <c r="A80" s="18">
        <v>10</v>
      </c>
      <c r="B80" s="19" t="s">
        <v>141</v>
      </c>
      <c r="C80" s="18" t="s">
        <v>5</v>
      </c>
      <c r="D80" s="15">
        <f>D79*5%</f>
        <v>50.767447009330915</v>
      </c>
      <c r="E80" s="33">
        <f t="shared" ref="E80:H80" si="20">E79*5%</f>
        <v>51.35043639869582</v>
      </c>
      <c r="F80" s="33">
        <f t="shared" si="20"/>
        <v>51.956745504035339</v>
      </c>
      <c r="G80" s="33">
        <f t="shared" si="20"/>
        <v>52.587306973588433</v>
      </c>
      <c r="H80" s="33">
        <f t="shared" si="20"/>
        <v>53.243090901923658</v>
      </c>
    </row>
    <row r="81" spans="1:8" ht="18" x14ac:dyDescent="0.25">
      <c r="A81" s="18">
        <v>11</v>
      </c>
      <c r="B81" s="20" t="s">
        <v>142</v>
      </c>
      <c r="C81" s="18" t="s">
        <v>143</v>
      </c>
      <c r="D81" s="21">
        <f>'[1]Баланс водоотведения'!CJ8</f>
        <v>15.489999999999998</v>
      </c>
      <c r="E81" s="21">
        <f>D81</f>
        <v>15.489999999999998</v>
      </c>
      <c r="F81" s="21">
        <f t="shared" ref="F81:H81" si="21">E81</f>
        <v>15.489999999999998</v>
      </c>
      <c r="G81" s="21">
        <f t="shared" si="21"/>
        <v>15.489999999999998</v>
      </c>
      <c r="H81" s="21">
        <f t="shared" si="21"/>
        <v>15.489999999999998</v>
      </c>
    </row>
    <row r="82" spans="1:8" x14ac:dyDescent="0.25">
      <c r="A82" s="18">
        <v>12</v>
      </c>
      <c r="B82" s="20" t="s">
        <v>152</v>
      </c>
      <c r="C82" s="18" t="s">
        <v>5</v>
      </c>
      <c r="D82" s="8">
        <f>D79+D81</f>
        <v>1030.8389401866182</v>
      </c>
      <c r="E82" s="32">
        <f t="shared" ref="E82:H82" si="22">E79+E81</f>
        <v>1042.4987279739164</v>
      </c>
      <c r="F82" s="32">
        <f t="shared" si="22"/>
        <v>1054.6249100807067</v>
      </c>
      <c r="G82" s="32">
        <f t="shared" si="22"/>
        <v>1067.2361394717686</v>
      </c>
      <c r="H82" s="32">
        <f t="shared" si="22"/>
        <v>1080.3518180384731</v>
      </c>
    </row>
    <row r="83" spans="1:8" ht="16.5" x14ac:dyDescent="0.25">
      <c r="A83" s="18">
        <v>13</v>
      </c>
      <c r="B83" s="20" t="s">
        <v>145</v>
      </c>
      <c r="C83" s="18" t="s">
        <v>146</v>
      </c>
      <c r="D83" s="8">
        <f>D82/D81</f>
        <v>66.548672704107048</v>
      </c>
      <c r="E83" s="32">
        <f t="shared" ref="E83:H83" si="23">E82/E81</f>
        <v>67.301402709742831</v>
      </c>
      <c r="F83" s="32">
        <f t="shared" si="23"/>
        <v>68.084242096882306</v>
      </c>
      <c r="G83" s="32">
        <f t="shared" si="23"/>
        <v>68.898395059507337</v>
      </c>
      <c r="H83" s="32">
        <f t="shared" si="23"/>
        <v>69.745114140637398</v>
      </c>
    </row>
    <row r="84" spans="1:8" x14ac:dyDescent="0.25">
      <c r="A84" s="22"/>
      <c r="B84" s="23"/>
      <c r="C84" s="22"/>
      <c r="D84" s="24"/>
    </row>
    <row r="85" spans="1:8" x14ac:dyDescent="0.25">
      <c r="A85" s="25"/>
      <c r="B85" s="25"/>
      <c r="C85" s="25"/>
    </row>
    <row r="86" spans="1:8" x14ac:dyDescent="0.25">
      <c r="D86" s="29"/>
    </row>
  </sheetData>
  <mergeCells count="4">
    <mergeCell ref="A4:A5"/>
    <mergeCell ref="B4:B5"/>
    <mergeCell ref="C4:C5"/>
    <mergeCell ref="A2:H3"/>
  </mergeCells>
  <pageMargins left="0" right="0.11811023622047245" top="0" bottom="0" header="0" footer="0"/>
  <pageSetup paperSize="9" scale="9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2018-04-12T06:30:51Z</dcterms:modified>
</cp:coreProperties>
</file>